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oel\Desktop\"/>
    </mc:Choice>
  </mc:AlternateContent>
  <xr:revisionPtr revIDLastSave="0" documentId="13_ncr:1_{40A3EADE-B668-4075-9064-22F76A9111F5}" xr6:coauthVersionLast="47" xr6:coauthVersionMax="47" xr10:uidLastSave="{00000000-0000-0000-0000-000000000000}"/>
  <bookViews>
    <workbookView xWindow="-120" yWindow="-120" windowWidth="29040" windowHeight="15720" xr2:uid="{B95B6549-D69F-4C0E-A8C6-C3275F06153A}"/>
  </bookViews>
  <sheets>
    <sheet name="des.tableaux.pourquoi.faire" sheetId="6" r:id="rId1"/>
    <sheet name="Nettoyer.un.texte.2005" sheetId="2" r:id="rId2"/>
    <sheet name="tableau.magique.15.11.2024" sheetId="5" r:id="rId3"/>
  </sheets>
  <externalReferences>
    <externalReference r:id="rId4"/>
  </externalReferences>
  <definedNames>
    <definedName name="_xlnm._FilterDatabase" localSheetId="2" hidden="1">'[1]Exemple.de.Répertoire.simple'!$L$20:$N$20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92" i="5" l="1"/>
  <c r="AE292" i="5"/>
  <c r="G291" i="5"/>
  <c r="G290" i="5"/>
  <c r="G289" i="5"/>
  <c r="G288" i="5"/>
  <c r="G287" i="5"/>
  <c r="E287" i="5"/>
  <c r="E288" i="5" s="1"/>
  <c r="E289" i="5" s="1"/>
  <c r="E290" i="5" s="1"/>
  <c r="E291" i="5" s="1"/>
  <c r="G286" i="5"/>
  <c r="E286" i="5"/>
  <c r="G285" i="5"/>
  <c r="G284" i="5"/>
  <c r="G283" i="5"/>
  <c r="G282" i="5"/>
  <c r="G281" i="5"/>
  <c r="E281" i="5"/>
  <c r="E282" i="5" s="1"/>
  <c r="E283" i="5" s="1"/>
  <c r="E284" i="5" s="1"/>
  <c r="E285" i="5" s="1"/>
  <c r="G280" i="5"/>
  <c r="E280" i="5"/>
  <c r="G279" i="5"/>
  <c r="G278" i="5"/>
  <c r="G277" i="5"/>
  <c r="G276" i="5"/>
  <c r="G275" i="5"/>
  <c r="G274" i="5"/>
  <c r="E274" i="5"/>
  <c r="E275" i="5" s="1"/>
  <c r="E276" i="5" s="1"/>
  <c r="E277" i="5" s="1"/>
  <c r="E278" i="5" s="1"/>
  <c r="E279" i="5" s="1"/>
  <c r="G273" i="5"/>
  <c r="G272" i="5"/>
  <c r="E272" i="5"/>
  <c r="E273" i="5" s="1"/>
  <c r="G271" i="5"/>
  <c r="G270" i="5"/>
  <c r="E270" i="5"/>
  <c r="E271" i="5" s="1"/>
  <c r="G269" i="5"/>
  <c r="E269" i="5"/>
  <c r="G268" i="5"/>
  <c r="E268" i="5"/>
  <c r="G267" i="5"/>
  <c r="G266" i="5"/>
  <c r="G265" i="5"/>
  <c r="G264" i="5"/>
  <c r="G263" i="5"/>
  <c r="E263" i="5"/>
  <c r="E264" i="5" s="1"/>
  <c r="E265" i="5" s="1"/>
  <c r="E266" i="5" s="1"/>
  <c r="E267" i="5" s="1"/>
  <c r="G262" i="5"/>
  <c r="E262" i="5"/>
  <c r="G261" i="5"/>
  <c r="E261" i="5"/>
  <c r="G260" i="5"/>
  <c r="G259" i="5"/>
  <c r="G258" i="5"/>
  <c r="G257" i="5"/>
  <c r="G256" i="5"/>
  <c r="E256" i="5"/>
  <c r="E257" i="5" s="1"/>
  <c r="E258" i="5" s="1"/>
  <c r="E259" i="5" s="1"/>
  <c r="E260" i="5" s="1"/>
  <c r="G255" i="5"/>
  <c r="G254" i="5"/>
  <c r="G253" i="5"/>
  <c r="G252" i="5"/>
  <c r="G251" i="5"/>
  <c r="G250" i="5"/>
  <c r="E250" i="5"/>
  <c r="E251" i="5" s="1"/>
  <c r="E252" i="5" s="1"/>
  <c r="E253" i="5" s="1"/>
  <c r="E254" i="5" s="1"/>
  <c r="E255" i="5" s="1"/>
  <c r="G249" i="5"/>
  <c r="G248" i="5"/>
  <c r="G247" i="5"/>
  <c r="G246" i="5"/>
  <c r="G245" i="5"/>
  <c r="G244" i="5"/>
  <c r="E244" i="5"/>
  <c r="E245" i="5" s="1"/>
  <c r="E246" i="5" s="1"/>
  <c r="E247" i="5" s="1"/>
  <c r="E248" i="5" s="1"/>
  <c r="E249" i="5" s="1"/>
  <c r="G243" i="5"/>
  <c r="G242" i="5"/>
  <c r="G241" i="5"/>
  <c r="G240" i="5"/>
  <c r="G239" i="5"/>
  <c r="G238" i="5"/>
  <c r="E238" i="5"/>
  <c r="E239" i="5" s="1"/>
  <c r="E240" i="5" s="1"/>
  <c r="E241" i="5" s="1"/>
  <c r="E242" i="5" s="1"/>
  <c r="E243" i="5" s="1"/>
  <c r="G237" i="5"/>
  <c r="G236" i="5"/>
  <c r="G235" i="5"/>
  <c r="G234" i="5"/>
  <c r="G233" i="5"/>
  <c r="G232" i="5"/>
  <c r="E232" i="5"/>
  <c r="E233" i="5" s="1"/>
  <c r="E234" i="5" s="1"/>
  <c r="E235" i="5" s="1"/>
  <c r="E236" i="5" s="1"/>
  <c r="E237" i="5" s="1"/>
  <c r="G231" i="5"/>
  <c r="G230" i="5"/>
  <c r="G229" i="5"/>
  <c r="G228" i="5"/>
  <c r="E228" i="5"/>
  <c r="E229" i="5" s="1"/>
  <c r="E230" i="5" s="1"/>
  <c r="E231" i="5" s="1"/>
  <c r="G227" i="5"/>
  <c r="G226" i="5"/>
  <c r="E226" i="5"/>
  <c r="E227" i="5" s="1"/>
  <c r="G225" i="5"/>
  <c r="G224" i="5"/>
  <c r="G223" i="5"/>
  <c r="G222" i="5"/>
  <c r="G221" i="5"/>
  <c r="E221" i="5"/>
  <c r="E222" i="5" s="1"/>
  <c r="E223" i="5" s="1"/>
  <c r="E224" i="5" s="1"/>
  <c r="E225" i="5" s="1"/>
  <c r="G220" i="5"/>
  <c r="E220" i="5"/>
  <c r="G219" i="5"/>
  <c r="G218" i="5"/>
  <c r="G217" i="5"/>
  <c r="E217" i="5"/>
  <c r="E218" i="5" s="1"/>
  <c r="E219" i="5" s="1"/>
  <c r="G216" i="5"/>
  <c r="G215" i="5"/>
  <c r="E215" i="5"/>
  <c r="E216" i="5" s="1"/>
  <c r="G214" i="5"/>
  <c r="E214" i="5"/>
  <c r="G213" i="5"/>
  <c r="G212" i="5"/>
  <c r="E212" i="5"/>
  <c r="E213" i="5" s="1"/>
  <c r="G211" i="5"/>
  <c r="G210" i="5"/>
  <c r="E210" i="5"/>
  <c r="E211" i="5" s="1"/>
  <c r="G209" i="5"/>
  <c r="G208" i="5"/>
  <c r="E208" i="5"/>
  <c r="E209" i="5" s="1"/>
  <c r="G207" i="5"/>
  <c r="G206" i="5"/>
  <c r="G205" i="5"/>
  <c r="G204" i="5"/>
  <c r="G203" i="5"/>
  <c r="G202" i="5"/>
  <c r="E202" i="5"/>
  <c r="E203" i="5" s="1"/>
  <c r="E204" i="5" s="1"/>
  <c r="E205" i="5" s="1"/>
  <c r="E206" i="5" s="1"/>
  <c r="E207" i="5" s="1"/>
  <c r="G201" i="5"/>
  <c r="G200" i="5"/>
  <c r="G199" i="5"/>
  <c r="G198" i="5"/>
  <c r="G197" i="5"/>
  <c r="G196" i="5"/>
  <c r="E196" i="5"/>
  <c r="E197" i="5" s="1"/>
  <c r="E198" i="5" s="1"/>
  <c r="E199" i="5" s="1"/>
  <c r="E200" i="5" s="1"/>
  <c r="E201" i="5" s="1"/>
  <c r="G195" i="5"/>
  <c r="G194" i="5"/>
  <c r="G193" i="5"/>
  <c r="G192" i="5"/>
  <c r="E192" i="5"/>
  <c r="E193" i="5" s="1"/>
  <c r="E194" i="5" s="1"/>
  <c r="E195" i="5" s="1"/>
  <c r="G191" i="5"/>
  <c r="E191" i="5"/>
  <c r="G190" i="5"/>
  <c r="F190" i="5"/>
  <c r="C190" i="5" s="1"/>
  <c r="E190" i="5"/>
  <c r="G189" i="5"/>
  <c r="G188" i="5"/>
  <c r="G187" i="5"/>
  <c r="G186" i="5"/>
  <c r="G185" i="5"/>
  <c r="G184" i="5"/>
  <c r="E184" i="5"/>
  <c r="E185" i="5" s="1"/>
  <c r="E186" i="5" s="1"/>
  <c r="E187" i="5" s="1"/>
  <c r="E188" i="5" s="1"/>
  <c r="E189" i="5" s="1"/>
  <c r="G183" i="5"/>
  <c r="G182" i="5"/>
  <c r="G181" i="5"/>
  <c r="G180" i="5"/>
  <c r="G179" i="5"/>
  <c r="G178" i="5"/>
  <c r="E178" i="5"/>
  <c r="E179" i="5" s="1"/>
  <c r="E180" i="5" s="1"/>
  <c r="E181" i="5" s="1"/>
  <c r="E182" i="5" s="1"/>
  <c r="E183" i="5" s="1"/>
  <c r="G177" i="5"/>
  <c r="G176" i="5"/>
  <c r="G175" i="5"/>
  <c r="G174" i="5"/>
  <c r="G173" i="5"/>
  <c r="E173" i="5"/>
  <c r="E174" i="5" s="1"/>
  <c r="E175" i="5" s="1"/>
  <c r="E176" i="5" s="1"/>
  <c r="E177" i="5" s="1"/>
  <c r="G172" i="5"/>
  <c r="E172" i="5"/>
  <c r="G171" i="5"/>
  <c r="G170" i="5"/>
  <c r="G169" i="5"/>
  <c r="E169" i="5"/>
  <c r="E170" i="5" s="1"/>
  <c r="E171" i="5" s="1"/>
  <c r="G168" i="5"/>
  <c r="E168" i="5"/>
  <c r="G167" i="5"/>
  <c r="G166" i="5"/>
  <c r="E166" i="5"/>
  <c r="E167" i="5" s="1"/>
  <c r="G165" i="5"/>
  <c r="G164" i="5"/>
  <c r="G163" i="5"/>
  <c r="G162" i="5"/>
  <c r="G161" i="5"/>
  <c r="G160" i="5"/>
  <c r="E160" i="5"/>
  <c r="E161" i="5" s="1"/>
  <c r="E162" i="5" s="1"/>
  <c r="E163" i="5" s="1"/>
  <c r="E164" i="5" s="1"/>
  <c r="E165" i="5" s="1"/>
  <c r="G159" i="5"/>
  <c r="G158" i="5"/>
  <c r="G157" i="5"/>
  <c r="E157" i="5"/>
  <c r="E158" i="5" s="1"/>
  <c r="E159" i="5" s="1"/>
  <c r="G156" i="5"/>
  <c r="G155" i="5"/>
  <c r="E155" i="5"/>
  <c r="E156" i="5" s="1"/>
  <c r="G154" i="5"/>
  <c r="E154" i="5"/>
  <c r="G153" i="5"/>
  <c r="G152" i="5"/>
  <c r="G151" i="5"/>
  <c r="G150" i="5"/>
  <c r="E150" i="5"/>
  <c r="E151" i="5" s="1"/>
  <c r="E152" i="5" s="1"/>
  <c r="E153" i="5" s="1"/>
  <c r="G149" i="5"/>
  <c r="G148" i="5"/>
  <c r="E148" i="5"/>
  <c r="E149" i="5" s="1"/>
  <c r="G147" i="5"/>
  <c r="G146" i="5"/>
  <c r="G145" i="5"/>
  <c r="E145" i="5"/>
  <c r="E146" i="5" s="1"/>
  <c r="E147" i="5" s="1"/>
  <c r="G144" i="5"/>
  <c r="G143" i="5"/>
  <c r="E143" i="5"/>
  <c r="E144" i="5" s="1"/>
  <c r="G142" i="5"/>
  <c r="E142" i="5"/>
  <c r="G141" i="5"/>
  <c r="G140" i="5"/>
  <c r="G139" i="5"/>
  <c r="G138" i="5"/>
  <c r="G137" i="5"/>
  <c r="E137" i="5"/>
  <c r="E138" i="5" s="1"/>
  <c r="E139" i="5" s="1"/>
  <c r="E140" i="5" s="1"/>
  <c r="E141" i="5" s="1"/>
  <c r="G136" i="5"/>
  <c r="E136" i="5"/>
  <c r="G135" i="5"/>
  <c r="E135" i="5"/>
  <c r="G134" i="5"/>
  <c r="G133" i="5"/>
  <c r="E133" i="5"/>
  <c r="E134" i="5" s="1"/>
  <c r="G132" i="5"/>
  <c r="E132" i="5"/>
  <c r="G131" i="5"/>
  <c r="E131" i="5"/>
  <c r="G130" i="5"/>
  <c r="E130" i="5"/>
  <c r="G129" i="5"/>
  <c r="G128" i="5"/>
  <c r="G127" i="5"/>
  <c r="G126" i="5"/>
  <c r="G125" i="5"/>
  <c r="F125" i="5"/>
  <c r="C125" i="5"/>
  <c r="G124" i="5"/>
  <c r="F124" i="5"/>
  <c r="E124" i="5"/>
  <c r="E125" i="5" s="1"/>
  <c r="E126" i="5" s="1"/>
  <c r="E127" i="5" s="1"/>
  <c r="E128" i="5" s="1"/>
  <c r="E129" i="5" s="1"/>
  <c r="C124" i="5"/>
  <c r="G123" i="5"/>
  <c r="G122" i="5"/>
  <c r="G121" i="5"/>
  <c r="G120" i="5"/>
  <c r="G119" i="5"/>
  <c r="G118" i="5"/>
  <c r="E118" i="5"/>
  <c r="E119" i="5" s="1"/>
  <c r="E120" i="5" s="1"/>
  <c r="E121" i="5" s="1"/>
  <c r="E122" i="5" s="1"/>
  <c r="E123" i="5" s="1"/>
  <c r="G117" i="5"/>
  <c r="G116" i="5"/>
  <c r="G115" i="5"/>
  <c r="E115" i="5"/>
  <c r="E116" i="5" s="1"/>
  <c r="E117" i="5" s="1"/>
  <c r="G114" i="5"/>
  <c r="G113" i="5"/>
  <c r="G112" i="5"/>
  <c r="E112" i="5"/>
  <c r="E113" i="5" s="1"/>
  <c r="E114" i="5" s="1"/>
  <c r="G111" i="5"/>
  <c r="G110" i="5"/>
  <c r="E110" i="5"/>
  <c r="E111" i="5" s="1"/>
  <c r="G109" i="5"/>
  <c r="E109" i="5"/>
  <c r="G108" i="5"/>
  <c r="E108" i="5"/>
  <c r="G107" i="5"/>
  <c r="E107" i="5"/>
  <c r="G106" i="5"/>
  <c r="E106" i="5"/>
  <c r="G105" i="5"/>
  <c r="G104" i="5"/>
  <c r="G103" i="5"/>
  <c r="G102" i="5"/>
  <c r="E102" i="5"/>
  <c r="E103" i="5" s="1"/>
  <c r="E104" i="5" s="1"/>
  <c r="E105" i="5" s="1"/>
  <c r="G101" i="5"/>
  <c r="E101" i="5"/>
  <c r="G100" i="5"/>
  <c r="E100" i="5"/>
  <c r="G99" i="5"/>
  <c r="G98" i="5"/>
  <c r="E98" i="5"/>
  <c r="E99" i="5" s="1"/>
  <c r="G97" i="5"/>
  <c r="G96" i="5"/>
  <c r="G95" i="5"/>
  <c r="G94" i="5"/>
  <c r="E94" i="5"/>
  <c r="E95" i="5" s="1"/>
  <c r="E96" i="5" s="1"/>
  <c r="E97" i="5" s="1"/>
  <c r="G93" i="5"/>
  <c r="G92" i="5"/>
  <c r="G91" i="5"/>
  <c r="G90" i="5"/>
  <c r="E90" i="5"/>
  <c r="E91" i="5" s="1"/>
  <c r="E92" i="5" s="1"/>
  <c r="E93" i="5" s="1"/>
  <c r="G89" i="5"/>
  <c r="G88" i="5"/>
  <c r="E88" i="5"/>
  <c r="E89" i="5" s="1"/>
  <c r="G87" i="5"/>
  <c r="G86" i="5"/>
  <c r="G85" i="5"/>
  <c r="G84" i="5"/>
  <c r="G83" i="5"/>
  <c r="G82" i="5"/>
  <c r="E82" i="5"/>
  <c r="E83" i="5" s="1"/>
  <c r="E84" i="5" s="1"/>
  <c r="E85" i="5" s="1"/>
  <c r="E86" i="5" s="1"/>
  <c r="E87" i="5" s="1"/>
  <c r="G81" i="5"/>
  <c r="G80" i="5"/>
  <c r="G79" i="5"/>
  <c r="G78" i="5"/>
  <c r="G77" i="5"/>
  <c r="G76" i="5"/>
  <c r="E76" i="5"/>
  <c r="E77" i="5" s="1"/>
  <c r="E78" i="5" s="1"/>
  <c r="E79" i="5" s="1"/>
  <c r="E80" i="5" s="1"/>
  <c r="E81" i="5" s="1"/>
  <c r="G75" i="5"/>
  <c r="G74" i="5"/>
  <c r="G73" i="5"/>
  <c r="G72" i="5"/>
  <c r="G71" i="5"/>
  <c r="G70" i="5"/>
  <c r="E70" i="5"/>
  <c r="E71" i="5" s="1"/>
  <c r="E72" i="5" s="1"/>
  <c r="E73" i="5" s="1"/>
  <c r="E74" i="5" s="1"/>
  <c r="E75" i="5" s="1"/>
  <c r="G69" i="5"/>
  <c r="J68" i="5"/>
  <c r="I68" i="5"/>
  <c r="H68" i="5"/>
  <c r="G68" i="5"/>
  <c r="B68" i="5"/>
  <c r="G67" i="5"/>
  <c r="I66" i="5"/>
  <c r="H66" i="5"/>
  <c r="G66" i="5"/>
  <c r="I65" i="5"/>
  <c r="H65" i="5"/>
  <c r="G65" i="5"/>
  <c r="I64" i="5"/>
  <c r="H64" i="5"/>
  <c r="G64" i="5"/>
  <c r="E64" i="5"/>
  <c r="E65" i="5" s="1"/>
  <c r="E66" i="5" s="1"/>
  <c r="E67" i="5" s="1"/>
  <c r="E68" i="5" s="1"/>
  <c r="E69" i="5" s="1"/>
  <c r="F64" i="5" s="1"/>
  <c r="I63" i="5"/>
  <c r="H63" i="5"/>
  <c r="G63" i="5"/>
  <c r="I62" i="5"/>
  <c r="H62" i="5"/>
  <c r="G62" i="5"/>
  <c r="I61" i="5"/>
  <c r="H61" i="5"/>
  <c r="G61" i="5"/>
  <c r="I60" i="5"/>
  <c r="H60" i="5"/>
  <c r="G60" i="5"/>
  <c r="I59" i="5"/>
  <c r="H59" i="5"/>
  <c r="G59" i="5"/>
  <c r="E59" i="5"/>
  <c r="E60" i="5" s="1"/>
  <c r="E61" i="5" s="1"/>
  <c r="E62" i="5" s="1"/>
  <c r="E63" i="5" s="1"/>
  <c r="I58" i="5"/>
  <c r="H58" i="5"/>
  <c r="G58" i="5"/>
  <c r="E58" i="5"/>
  <c r="I57" i="5"/>
  <c r="H57" i="5"/>
  <c r="G57" i="5"/>
  <c r="I56" i="5"/>
  <c r="H56" i="5"/>
  <c r="G56" i="5"/>
  <c r="I55" i="5"/>
  <c r="H55" i="5"/>
  <c r="G55" i="5"/>
  <c r="I54" i="5"/>
  <c r="H54" i="5"/>
  <c r="G54" i="5"/>
  <c r="I53" i="5"/>
  <c r="H53" i="5"/>
  <c r="G53" i="5"/>
  <c r="E53" i="5"/>
  <c r="E54" i="5" s="1"/>
  <c r="E55" i="5" s="1"/>
  <c r="E56" i="5" s="1"/>
  <c r="E57" i="5" s="1"/>
  <c r="I52" i="5"/>
  <c r="H52" i="5"/>
  <c r="G52" i="5"/>
  <c r="E52" i="5"/>
  <c r="I51" i="5"/>
  <c r="H51" i="5"/>
  <c r="G51" i="5"/>
  <c r="I50" i="5"/>
  <c r="H50" i="5"/>
  <c r="G50" i="5"/>
  <c r="E50" i="5"/>
  <c r="E51" i="5" s="1"/>
  <c r="I49" i="5"/>
  <c r="H49" i="5"/>
  <c r="G49" i="5"/>
  <c r="E49" i="5"/>
  <c r="I48" i="5"/>
  <c r="H48" i="5"/>
  <c r="G48" i="5"/>
  <c r="E48" i="5"/>
  <c r="I47" i="5"/>
  <c r="H47" i="5"/>
  <c r="G47" i="5"/>
  <c r="E47" i="5"/>
  <c r="I46" i="5"/>
  <c r="H46" i="5"/>
  <c r="G46" i="5"/>
  <c r="E46" i="5"/>
  <c r="I45" i="5"/>
  <c r="H45" i="5"/>
  <c r="G45" i="5"/>
  <c r="I44" i="5"/>
  <c r="H44" i="5"/>
  <c r="G44" i="5"/>
  <c r="I43" i="5"/>
  <c r="H43" i="5"/>
  <c r="G43" i="5"/>
  <c r="I42" i="5"/>
  <c r="H42" i="5"/>
  <c r="G42" i="5"/>
  <c r="I41" i="5"/>
  <c r="H41" i="5"/>
  <c r="G41" i="5"/>
  <c r="E41" i="5"/>
  <c r="E42" i="5" s="1"/>
  <c r="E43" i="5" s="1"/>
  <c r="E44" i="5" s="1"/>
  <c r="E45" i="5" s="1"/>
  <c r="I40" i="5"/>
  <c r="H40" i="5"/>
  <c r="G40" i="5"/>
  <c r="E40" i="5"/>
  <c r="I39" i="5"/>
  <c r="H39" i="5"/>
  <c r="G39" i="5"/>
  <c r="I38" i="5"/>
  <c r="H38" i="5"/>
  <c r="G38" i="5"/>
  <c r="I37" i="5"/>
  <c r="H37" i="5"/>
  <c r="G37" i="5"/>
  <c r="I36" i="5"/>
  <c r="H36" i="5"/>
  <c r="G36" i="5"/>
  <c r="I35" i="5"/>
  <c r="H35" i="5"/>
  <c r="G35" i="5"/>
  <c r="I34" i="5"/>
  <c r="H34" i="5"/>
  <c r="G34" i="5"/>
  <c r="E34" i="5"/>
  <c r="E35" i="5" s="1"/>
  <c r="E36" i="5" s="1"/>
  <c r="E37" i="5" s="1"/>
  <c r="E38" i="5" s="1"/>
  <c r="E39" i="5" s="1"/>
  <c r="I33" i="5"/>
  <c r="H33" i="5"/>
  <c r="G33" i="5"/>
  <c r="I32" i="5"/>
  <c r="H32" i="5"/>
  <c r="G32" i="5"/>
  <c r="I31" i="5"/>
  <c r="H31" i="5"/>
  <c r="G31" i="5"/>
  <c r="E31" i="5"/>
  <c r="E32" i="5" s="1"/>
  <c r="E33" i="5" s="1"/>
  <c r="I30" i="5"/>
  <c r="H30" i="5"/>
  <c r="G30" i="5"/>
  <c r="I29" i="5"/>
  <c r="H29" i="5"/>
  <c r="G29" i="5"/>
  <c r="E29" i="5"/>
  <c r="E30" i="5" s="1"/>
  <c r="I28" i="5"/>
  <c r="H28" i="5"/>
  <c r="G28" i="5"/>
  <c r="E28" i="5"/>
  <c r="I27" i="5"/>
  <c r="H27" i="5"/>
  <c r="G27" i="5"/>
  <c r="I26" i="5"/>
  <c r="H26" i="5"/>
  <c r="G26" i="5"/>
  <c r="I25" i="5"/>
  <c r="H25" i="5"/>
  <c r="G25" i="5"/>
  <c r="I24" i="5"/>
  <c r="H24" i="5"/>
  <c r="G24" i="5"/>
  <c r="I23" i="5"/>
  <c r="H23" i="5"/>
  <c r="G23" i="5"/>
  <c r="I22" i="5"/>
  <c r="H22" i="5"/>
  <c r="G22" i="5"/>
  <c r="E22" i="5"/>
  <c r="E23" i="5" s="1"/>
  <c r="E24" i="5" s="1"/>
  <c r="E25" i="5" s="1"/>
  <c r="E26" i="5" s="1"/>
  <c r="E27" i="5" s="1"/>
  <c r="J18" i="5"/>
  <c r="L17" i="5"/>
  <c r="L16" i="5"/>
  <c r="AF8" i="5"/>
  <c r="AF7" i="5"/>
  <c r="AG4" i="5"/>
  <c r="AC2" i="5"/>
  <c r="AB2" i="5"/>
  <c r="AA2" i="5"/>
  <c r="Z2" i="5"/>
  <c r="Y2" i="5"/>
  <c r="X2" i="5"/>
  <c r="W2" i="5"/>
  <c r="V2" i="5"/>
  <c r="U2" i="5"/>
  <c r="T2" i="5"/>
  <c r="S2" i="5"/>
  <c r="R2" i="5"/>
  <c r="Q2" i="5"/>
  <c r="P2" i="5"/>
  <c r="O2" i="5"/>
  <c r="N2" i="5"/>
  <c r="M2" i="5"/>
  <c r="L2" i="5"/>
  <c r="K2" i="5"/>
  <c r="J2" i="5"/>
  <c r="I2" i="5"/>
  <c r="H2" i="5"/>
  <c r="G2" i="5"/>
  <c r="F2" i="5"/>
  <c r="E2" i="5"/>
  <c r="D2" i="5"/>
  <c r="C2" i="5"/>
  <c r="B2" i="5"/>
  <c r="AG1" i="5"/>
  <c r="AF1" i="5"/>
  <c r="AC1" i="5"/>
  <c r="AB1" i="5"/>
  <c r="AA1" i="5"/>
  <c r="Z1" i="5"/>
  <c r="Y1" i="5"/>
  <c r="X1" i="5"/>
  <c r="W1" i="5"/>
  <c r="V1" i="5"/>
  <c r="U1" i="5"/>
  <c r="T1" i="5"/>
  <c r="S1" i="5"/>
  <c r="R1" i="5"/>
  <c r="Q1" i="5"/>
  <c r="P1" i="5"/>
  <c r="O1" i="5"/>
  <c r="N1" i="5"/>
  <c r="M1" i="5"/>
  <c r="L1" i="5"/>
  <c r="K1" i="5"/>
  <c r="J1" i="5"/>
  <c r="I1" i="5"/>
  <c r="H1" i="5"/>
  <c r="G1" i="5"/>
  <c r="F1" i="5"/>
  <c r="E1" i="5"/>
  <c r="D1" i="5"/>
  <c r="C1" i="5"/>
  <c r="B1" i="5"/>
  <c r="A1" i="5"/>
  <c r="AG51" i="2"/>
  <c r="AF51" i="2"/>
  <c r="AE51" i="2"/>
  <c r="AD51" i="2"/>
  <c r="AC51" i="2"/>
  <c r="AB51" i="2"/>
  <c r="AA51" i="2"/>
  <c r="AB29" i="2"/>
  <c r="AG28" i="2"/>
  <c r="AG33" i="2" s="1"/>
  <c r="AD27" i="2"/>
  <c r="AE27" i="2" s="1"/>
  <c r="AC27" i="2"/>
  <c r="AD166" i="2"/>
  <c r="AE165" i="2"/>
  <c r="AD165" i="2"/>
  <c r="X110" i="2"/>
  <c r="W110" i="2"/>
  <c r="V110" i="2"/>
  <c r="U110" i="2"/>
  <c r="T110" i="2"/>
  <c r="S110" i="2"/>
  <c r="R110" i="2"/>
  <c r="Q110" i="2"/>
  <c r="P110" i="2"/>
  <c r="O110" i="2"/>
  <c r="N110" i="2"/>
  <c r="M110" i="2"/>
  <c r="L110" i="2"/>
  <c r="K110" i="2"/>
  <c r="J110" i="2"/>
  <c r="M89" i="2"/>
  <c r="T89" i="2" s="1"/>
  <c r="X85" i="2"/>
  <c r="V85" i="2"/>
  <c r="U85" i="2"/>
  <c r="T85" i="2"/>
  <c r="K81" i="2"/>
  <c r="K77" i="2"/>
  <c r="K73" i="2"/>
  <c r="K69" i="2"/>
  <c r="K65" i="2"/>
  <c r="L61" i="2"/>
  <c r="L65" i="2" s="1"/>
  <c r="L69" i="2" s="1"/>
  <c r="L73" i="2" s="1"/>
  <c r="L77" i="2" s="1"/>
  <c r="L81" i="2" s="1"/>
  <c r="K61" i="2"/>
  <c r="K57" i="2"/>
  <c r="L51" i="2"/>
  <c r="K50" i="2"/>
  <c r="H1" i="2"/>
  <c r="G1" i="2"/>
  <c r="F1" i="2"/>
  <c r="E1" i="2"/>
  <c r="D1" i="2"/>
  <c r="C1" i="2"/>
  <c r="B1" i="2"/>
  <c r="H35" i="2"/>
  <c r="G35" i="2"/>
  <c r="F35" i="2"/>
  <c r="E35" i="2"/>
  <c r="D35" i="2"/>
  <c r="C35" i="2"/>
  <c r="G33" i="2"/>
  <c r="H33" i="2" s="1"/>
  <c r="F33" i="2"/>
  <c r="C33" i="2"/>
  <c r="G32" i="2"/>
  <c r="H32" i="2" s="1"/>
  <c r="F32" i="2"/>
  <c r="C32" i="2"/>
  <c r="G31" i="2"/>
  <c r="H31" i="2" s="1"/>
  <c r="F31" i="2"/>
  <c r="C31" i="2"/>
  <c r="G30" i="2"/>
  <c r="H30" i="2" s="1"/>
  <c r="F30" i="2"/>
  <c r="C30" i="2"/>
  <c r="G29" i="2"/>
  <c r="H29" i="2" s="1"/>
  <c r="F29" i="2"/>
  <c r="C29" i="2"/>
  <c r="G28" i="2"/>
  <c r="H28" i="2" s="1"/>
  <c r="F28" i="2"/>
  <c r="C28" i="2"/>
  <c r="G27" i="2"/>
  <c r="H27" i="2" s="1"/>
  <c r="F27" i="2"/>
  <c r="C27" i="2"/>
  <c r="G26" i="2"/>
  <c r="H26" i="2" s="1"/>
  <c r="F26" i="2"/>
  <c r="C26" i="2"/>
  <c r="G25" i="2"/>
  <c r="H25" i="2" s="1"/>
  <c r="F25" i="2"/>
  <c r="C25" i="2"/>
  <c r="G24" i="2"/>
  <c r="H24" i="2" s="1"/>
  <c r="F24" i="2"/>
  <c r="C24" i="2"/>
  <c r="G23" i="2"/>
  <c r="H23" i="2" s="1"/>
  <c r="F23" i="2"/>
  <c r="C23" i="2"/>
  <c r="G22" i="2"/>
  <c r="H22" i="2" s="1"/>
  <c r="F22" i="2"/>
  <c r="C22" i="2"/>
  <c r="F21" i="2"/>
  <c r="G21" i="2" s="1"/>
  <c r="H21" i="2" s="1"/>
  <c r="C21" i="2"/>
  <c r="G20" i="2"/>
  <c r="H20" i="2" s="1"/>
  <c r="F20" i="2"/>
  <c r="C20" i="2"/>
  <c r="F19" i="2"/>
  <c r="G19" i="2" s="1"/>
  <c r="H19" i="2" s="1"/>
  <c r="C19" i="2"/>
  <c r="F18" i="2"/>
  <c r="G18" i="2" s="1"/>
  <c r="H18" i="2" s="1"/>
  <c r="C18" i="2"/>
  <c r="F17" i="2"/>
  <c r="G17" i="2" s="1"/>
  <c r="H17" i="2" s="1"/>
  <c r="C17" i="2"/>
  <c r="F16" i="2"/>
  <c r="G16" i="2" s="1"/>
  <c r="H16" i="2" s="1"/>
  <c r="C16" i="2"/>
  <c r="F15" i="2"/>
  <c r="G15" i="2" s="1"/>
  <c r="H15" i="2" s="1"/>
  <c r="C15" i="2"/>
  <c r="G14" i="2"/>
  <c r="H14" i="2" s="1"/>
  <c r="F14" i="2"/>
  <c r="C14" i="2"/>
  <c r="B4" i="2"/>
  <c r="AR7" i="2"/>
  <c r="AR6" i="2"/>
  <c r="A1" i="2"/>
  <c r="AS112" i="2"/>
  <c r="AQ112" i="2"/>
  <c r="AS1" i="2"/>
  <c r="AR1" i="2"/>
  <c r="AO76" i="2"/>
  <c r="AN76" i="2"/>
  <c r="AM76" i="2"/>
  <c r="AL76" i="2"/>
  <c r="AK76" i="2"/>
  <c r="AJ76" i="2"/>
  <c r="AI76" i="2"/>
  <c r="AO74" i="2"/>
  <c r="AO73" i="2"/>
  <c r="AO72" i="2"/>
  <c r="AO71" i="2"/>
  <c r="AO70" i="2"/>
  <c r="AO69" i="2"/>
  <c r="AO68" i="2"/>
  <c r="AO67" i="2"/>
  <c r="AO66" i="2"/>
  <c r="AL66" i="2"/>
  <c r="AI66" i="2"/>
  <c r="AO65" i="2"/>
  <c r="AL65" i="2"/>
  <c r="AI65" i="2"/>
  <c r="AO64" i="2"/>
  <c r="AL64" i="2"/>
  <c r="AI64" i="2"/>
  <c r="AO63" i="2"/>
  <c r="AL63" i="2"/>
  <c r="AI63" i="2"/>
  <c r="AO62" i="2"/>
  <c r="AL62" i="2"/>
  <c r="AI62" i="2"/>
  <c r="AO61" i="2"/>
  <c r="AL61" i="2"/>
  <c r="AI61" i="2"/>
  <c r="AO60" i="2"/>
  <c r="AL60" i="2"/>
  <c r="AI60" i="2"/>
  <c r="AO59" i="2"/>
  <c r="AL59" i="2"/>
  <c r="AI59" i="2"/>
  <c r="AO58" i="2"/>
  <c r="AL58" i="2"/>
  <c r="AI58" i="2"/>
  <c r="AO57" i="2"/>
  <c r="AL57" i="2"/>
  <c r="AI57" i="2"/>
  <c r="AO56" i="2"/>
  <c r="AL56" i="2"/>
  <c r="AI56" i="2"/>
  <c r="AO55" i="2"/>
  <c r="AL55" i="2"/>
  <c r="AI55" i="2"/>
  <c r="AO54" i="2"/>
  <c r="AL54" i="2"/>
  <c r="AI54" i="2"/>
  <c r="AO53" i="2"/>
  <c r="AL53" i="2"/>
  <c r="AI53" i="2"/>
  <c r="AO52" i="2"/>
  <c r="AL52" i="2"/>
  <c r="AI52" i="2"/>
  <c r="AO51" i="2"/>
  <c r="AL51" i="2"/>
  <c r="AI51" i="2"/>
  <c r="AO50" i="2"/>
  <c r="AL50" i="2"/>
  <c r="AI50" i="2"/>
  <c r="AO49" i="2"/>
  <c r="AL49" i="2"/>
  <c r="AI49" i="2"/>
  <c r="AO48" i="2"/>
  <c r="AL48" i="2"/>
  <c r="AI48" i="2"/>
  <c r="AO47" i="2"/>
  <c r="AL47" i="2"/>
  <c r="AI47" i="2"/>
  <c r="AO46" i="2"/>
  <c r="AL46" i="2"/>
  <c r="AI46" i="2"/>
  <c r="AO45" i="2"/>
  <c r="AL45" i="2"/>
  <c r="AI45" i="2"/>
  <c r="AO44" i="2"/>
  <c r="AL44" i="2"/>
  <c r="AI44" i="2"/>
  <c r="AO43" i="2"/>
  <c r="AL43" i="2"/>
  <c r="AI43" i="2"/>
  <c r="AO42" i="2"/>
  <c r="AL42" i="2"/>
  <c r="AI42" i="2"/>
  <c r="AO41" i="2"/>
  <c r="AL41" i="2"/>
  <c r="AI41" i="2"/>
  <c r="AO40" i="2"/>
  <c r="AL40" i="2"/>
  <c r="AI40" i="2"/>
  <c r="AO39" i="2"/>
  <c r="AL39" i="2"/>
  <c r="AI39" i="2"/>
  <c r="AO38" i="2"/>
  <c r="AL38" i="2"/>
  <c r="AI38" i="2"/>
  <c r="AO37" i="2"/>
  <c r="AL37" i="2"/>
  <c r="AI37" i="2"/>
  <c r="AO36" i="2"/>
  <c r="AL36" i="2"/>
  <c r="AI36" i="2"/>
  <c r="AO35" i="2"/>
  <c r="AL35" i="2"/>
  <c r="AI35" i="2"/>
  <c r="AO34" i="2"/>
  <c r="AL34" i="2"/>
  <c r="AI34" i="2"/>
  <c r="AO33" i="2"/>
  <c r="AL33" i="2"/>
  <c r="AI33" i="2"/>
  <c r="AO32" i="2"/>
  <c r="AL32" i="2"/>
  <c r="AI32" i="2"/>
  <c r="AO31" i="2"/>
  <c r="AL31" i="2"/>
  <c r="AI31" i="2"/>
  <c r="AO30" i="2"/>
  <c r="AL30" i="2"/>
  <c r="AI30" i="2"/>
  <c r="AL29" i="2"/>
  <c r="AI29" i="2"/>
  <c r="AO28" i="2"/>
  <c r="AL28" i="2"/>
  <c r="AI28" i="2"/>
  <c r="AO26" i="2"/>
  <c r="AO29" i="2" s="1"/>
  <c r="AO2" i="2"/>
  <c r="AN2" i="2"/>
  <c r="AM2" i="2"/>
  <c r="AL2" i="2"/>
  <c r="AK2" i="2"/>
  <c r="AJ2" i="2"/>
  <c r="AI2" i="2"/>
  <c r="AO1" i="2"/>
  <c r="AN1" i="2"/>
  <c r="AM1" i="2"/>
  <c r="AL1" i="2"/>
  <c r="AK1" i="2"/>
  <c r="AJ1" i="2"/>
  <c r="AI1" i="2"/>
  <c r="AG21" i="2"/>
  <c r="AF21" i="2"/>
  <c r="AE21" i="2"/>
  <c r="AD21" i="2"/>
  <c r="AC21" i="2"/>
  <c r="AB21" i="2"/>
  <c r="AA21" i="2"/>
  <c r="AC12" i="2"/>
  <c r="AA12" i="2" s="1"/>
  <c r="AE10" i="2"/>
  <c r="AB6" i="2"/>
  <c r="AG5" i="2"/>
  <c r="AG10" i="2" s="1"/>
  <c r="AD5" i="2"/>
  <c r="AC5" i="2"/>
  <c r="K75" i="2"/>
  <c r="K71" i="2"/>
  <c r="K79" i="2"/>
  <c r="K67" i="2"/>
  <c r="K63" i="2"/>
  <c r="K59" i="2"/>
  <c r="F34" i="5" l="1"/>
  <c r="C34" i="5" s="1"/>
  <c r="F112" i="5"/>
  <c r="C112" i="5" s="1"/>
  <c r="F58" i="5"/>
  <c r="F59" i="5" s="1"/>
  <c r="F22" i="5"/>
  <c r="C22" i="5" s="1"/>
  <c r="F214" i="5"/>
  <c r="C214" i="5" s="1"/>
  <c r="F28" i="5"/>
  <c r="F196" i="5"/>
  <c r="C196" i="5" s="1"/>
  <c r="F179" i="5"/>
  <c r="C179" i="5" s="1"/>
  <c r="F178" i="5"/>
  <c r="C178" i="5" s="1"/>
  <c r="F136" i="5"/>
  <c r="C136" i="5" s="1"/>
  <c r="F29" i="5"/>
  <c r="C29" i="5" s="1"/>
  <c r="F106" i="5"/>
  <c r="C106" i="5" s="1"/>
  <c r="F107" i="5"/>
  <c r="C107" i="5" s="1"/>
  <c r="F108" i="5"/>
  <c r="C108" i="5" s="1"/>
  <c r="F148" i="5"/>
  <c r="C148" i="5" s="1"/>
  <c r="F149" i="5"/>
  <c r="C149" i="5" s="1"/>
  <c r="F238" i="5"/>
  <c r="C238" i="5" s="1"/>
  <c r="F142" i="5"/>
  <c r="C142" i="5" s="1"/>
  <c r="F118" i="5"/>
  <c r="F119" i="5" s="1"/>
  <c r="F268" i="5"/>
  <c r="C268" i="5" s="1"/>
  <c r="F269" i="5"/>
  <c r="C269" i="5" s="1"/>
  <c r="F270" i="5"/>
  <c r="C270" i="5" s="1"/>
  <c r="F100" i="5"/>
  <c r="F208" i="5"/>
  <c r="C208" i="5" s="1"/>
  <c r="F94" i="5"/>
  <c r="F95" i="5"/>
  <c r="F160" i="5"/>
  <c r="C160" i="5" s="1"/>
  <c r="F46" i="5"/>
  <c r="C46" i="5" s="1"/>
  <c r="F52" i="5"/>
  <c r="F137" i="5"/>
  <c r="C137" i="5" s="1"/>
  <c r="F174" i="5"/>
  <c r="C174" i="5" s="1"/>
  <c r="F172" i="5"/>
  <c r="C172" i="5" s="1"/>
  <c r="F173" i="5"/>
  <c r="C173" i="5" s="1"/>
  <c r="F262" i="5"/>
  <c r="C262" i="5" s="1"/>
  <c r="F65" i="5"/>
  <c r="F66" i="5" s="1"/>
  <c r="F154" i="5"/>
  <c r="C154" i="5" s="1"/>
  <c r="F274" i="5"/>
  <c r="C274" i="5" s="1"/>
  <c r="F275" i="5"/>
  <c r="C275" i="5" s="1"/>
  <c r="F276" i="5"/>
  <c r="C276" i="5" s="1"/>
  <c r="F185" i="5"/>
  <c r="C185" i="5" s="1"/>
  <c r="F186" i="5"/>
  <c r="C186" i="5" s="1"/>
  <c r="F187" i="5"/>
  <c r="C187" i="5" s="1"/>
  <c r="F226" i="5"/>
  <c r="C226" i="5" s="1"/>
  <c r="F166" i="5"/>
  <c r="F204" i="5"/>
  <c r="C204" i="5" s="1"/>
  <c r="F202" i="5"/>
  <c r="C202" i="5" s="1"/>
  <c r="F203" i="5"/>
  <c r="C203" i="5" s="1"/>
  <c r="F155" i="5"/>
  <c r="C155" i="5" s="1"/>
  <c r="F82" i="5"/>
  <c r="F192" i="5"/>
  <c r="C192" i="5" s="1"/>
  <c r="F191" i="5"/>
  <c r="C191" i="5" s="1"/>
  <c r="F130" i="5"/>
  <c r="C130" i="5" s="1"/>
  <c r="F70" i="5"/>
  <c r="F232" i="5"/>
  <c r="C232" i="5" s="1"/>
  <c r="F184" i="5"/>
  <c r="C184" i="5" s="1"/>
  <c r="F88" i="5"/>
  <c r="L15" i="5"/>
  <c r="L9" i="5"/>
  <c r="F40" i="5"/>
  <c r="F277" i="5"/>
  <c r="C277" i="5" s="1"/>
  <c r="F282" i="5"/>
  <c r="C282" i="5" s="1"/>
  <c r="F280" i="5"/>
  <c r="C280" i="5" s="1"/>
  <c r="F281" i="5"/>
  <c r="C281" i="5" s="1"/>
  <c r="F76" i="5"/>
  <c r="F256" i="5"/>
  <c r="C256" i="5" s="1"/>
  <c r="F126" i="5"/>
  <c r="C126" i="5" s="1"/>
  <c r="F244" i="5"/>
  <c r="C244" i="5" s="1"/>
  <c r="F220" i="5"/>
  <c r="C220" i="5" s="1"/>
  <c r="F221" i="5"/>
  <c r="C221" i="5" s="1"/>
  <c r="F222" i="5"/>
  <c r="C222" i="5" s="1"/>
  <c r="F286" i="5"/>
  <c r="F287" i="5"/>
  <c r="C287" i="5" s="1"/>
  <c r="F250" i="5"/>
  <c r="C250" i="5" s="1"/>
  <c r="F251" i="5"/>
  <c r="C251" i="5" s="1"/>
  <c r="AE33" i="2"/>
  <c r="AC36" i="2"/>
  <c r="AJ8" i="2"/>
  <c r="W85" i="2"/>
  <c r="U89" i="2"/>
  <c r="W89" i="2" s="1"/>
  <c r="V89" i="2"/>
  <c r="X89" i="2"/>
  <c r="M90" i="2"/>
  <c r="AS3" i="2"/>
  <c r="AC13" i="2"/>
  <c r="AA13" i="2" s="1"/>
  <c r="C119" i="5" l="1"/>
  <c r="F120" i="5"/>
  <c r="C120" i="5" s="1"/>
  <c r="F121" i="5"/>
  <c r="C121" i="5" s="1"/>
  <c r="F103" i="5"/>
  <c r="C103" i="5" s="1"/>
  <c r="F61" i="5"/>
  <c r="C61" i="5" s="1"/>
  <c r="F193" i="5"/>
  <c r="C193" i="5" s="1"/>
  <c r="F102" i="5"/>
  <c r="C102" i="5" s="1"/>
  <c r="F109" i="5"/>
  <c r="C109" i="5" s="1"/>
  <c r="F96" i="5"/>
  <c r="C96" i="5" s="1"/>
  <c r="F71" i="5"/>
  <c r="F72" i="5" s="1"/>
  <c r="C72" i="5" s="1"/>
  <c r="F278" i="5"/>
  <c r="C278" i="5" s="1"/>
  <c r="D22" i="5" a="1"/>
  <c r="D22" i="5" s="1"/>
  <c r="F253" i="5"/>
  <c r="C253" i="5" s="1"/>
  <c r="F23" i="5"/>
  <c r="F41" i="5"/>
  <c r="C41" i="5" s="1"/>
  <c r="F113" i="5"/>
  <c r="F209" i="5"/>
  <c r="F138" i="5"/>
  <c r="C138" i="5" s="1"/>
  <c r="F47" i="5"/>
  <c r="F197" i="5"/>
  <c r="F288" i="5"/>
  <c r="C288" i="5" s="1"/>
  <c r="F156" i="5"/>
  <c r="F161" i="5"/>
  <c r="F30" i="5"/>
  <c r="F175" i="5"/>
  <c r="C175" i="5" s="1"/>
  <c r="F180" i="5"/>
  <c r="C180" i="5" s="1"/>
  <c r="F194" i="5"/>
  <c r="C194" i="5" s="1"/>
  <c r="F188" i="5"/>
  <c r="C188" i="5" s="1"/>
  <c r="F223" i="5"/>
  <c r="C223" i="5" s="1"/>
  <c r="F68" i="5"/>
  <c r="C68" i="5" s="1"/>
  <c r="F224" i="5"/>
  <c r="C224" i="5" s="1"/>
  <c r="F257" i="5"/>
  <c r="F258" i="5" s="1"/>
  <c r="C258" i="5" s="1"/>
  <c r="F69" i="5"/>
  <c r="C69" i="5" s="1"/>
  <c r="F83" i="5"/>
  <c r="C166" i="5"/>
  <c r="F189" i="5"/>
  <c r="C189" i="5" s="1"/>
  <c r="F67" i="5"/>
  <c r="C67" i="5" s="1"/>
  <c r="F143" i="5"/>
  <c r="F110" i="5"/>
  <c r="C110" i="5" s="1"/>
  <c r="F252" i="5"/>
  <c r="C252" i="5" s="1"/>
  <c r="F84" i="5"/>
  <c r="F167" i="5"/>
  <c r="F111" i="5"/>
  <c r="C111" i="5" s="1"/>
  <c r="F245" i="5"/>
  <c r="C245" i="5" s="1"/>
  <c r="F77" i="5"/>
  <c r="F239" i="5"/>
  <c r="C239" i="5" s="1"/>
  <c r="F53" i="5"/>
  <c r="F114" i="5"/>
  <c r="C114" i="5" s="1"/>
  <c r="F246" i="5"/>
  <c r="C246" i="5" s="1"/>
  <c r="F78" i="5"/>
  <c r="F263" i="5"/>
  <c r="F24" i="5"/>
  <c r="C24" i="5" s="1"/>
  <c r="F42" i="5"/>
  <c r="C42" i="5" s="1"/>
  <c r="F271" i="5"/>
  <c r="F89" i="5"/>
  <c r="F131" i="5"/>
  <c r="C131" i="5" s="1"/>
  <c r="F205" i="5"/>
  <c r="C286" i="5"/>
  <c r="F289" i="5"/>
  <c r="C289" i="5" s="1"/>
  <c r="F206" i="5"/>
  <c r="C206" i="5" s="1"/>
  <c r="F227" i="5"/>
  <c r="C118" i="5"/>
  <c r="F139" i="5"/>
  <c r="C139" i="5" s="1"/>
  <c r="F35" i="5"/>
  <c r="C35" i="5" s="1"/>
  <c r="F283" i="5"/>
  <c r="C283" i="5" s="1"/>
  <c r="F127" i="5"/>
  <c r="F233" i="5"/>
  <c r="F176" i="5"/>
  <c r="C176" i="5" s="1"/>
  <c r="F101" i="5"/>
  <c r="F150" i="5"/>
  <c r="F215" i="5"/>
  <c r="F60" i="5"/>
  <c r="C60" i="5" s="1"/>
  <c r="AC37" i="2"/>
  <c r="AA37" i="2" s="1"/>
  <c r="AA36" i="2"/>
  <c r="U90" i="2"/>
  <c r="T90" i="2"/>
  <c r="M91" i="2"/>
  <c r="X90" i="2"/>
  <c r="V90" i="2"/>
  <c r="AC14" i="2"/>
  <c r="AA14" i="2" s="1"/>
  <c r="F211" i="5" l="1"/>
  <c r="C211" i="5" s="1"/>
  <c r="C156" i="5"/>
  <c r="F73" i="5"/>
  <c r="C73" i="5" s="1"/>
  <c r="F90" i="5"/>
  <c r="C90" i="5" s="1"/>
  <c r="C143" i="5"/>
  <c r="F144" i="5"/>
  <c r="C144" i="5" s="1"/>
  <c r="F145" i="5"/>
  <c r="C145" i="5" s="1"/>
  <c r="M22" i="5"/>
  <c r="N22" i="5" s="1"/>
  <c r="O22" i="5" s="1"/>
  <c r="P22" i="5" s="1"/>
  <c r="V22" i="5" s="1"/>
  <c r="W22" i="5" s="1"/>
  <c r="X22" i="5" s="1"/>
  <c r="L22" i="5" s="1"/>
  <c r="F290" i="5"/>
  <c r="C290" i="5" s="1"/>
  <c r="F104" i="5"/>
  <c r="C104" i="5" s="1"/>
  <c r="F217" i="5"/>
  <c r="C217" i="5" s="1"/>
  <c r="F140" i="5"/>
  <c r="C140" i="5" s="1"/>
  <c r="F54" i="5"/>
  <c r="F36" i="5"/>
  <c r="C271" i="5"/>
  <c r="F272" i="5"/>
  <c r="C272" i="5" s="1"/>
  <c r="F195" i="5"/>
  <c r="C195" i="5" s="1"/>
  <c r="F122" i="5"/>
  <c r="C122" i="5" s="1"/>
  <c r="C233" i="5"/>
  <c r="F234" i="5"/>
  <c r="C234" i="5" s="1"/>
  <c r="F235" i="5"/>
  <c r="C235" i="5" s="1"/>
  <c r="F63" i="5"/>
  <c r="C63" i="5" s="1"/>
  <c r="F284" i="5"/>
  <c r="C209" i="5"/>
  <c r="F210" i="5"/>
  <c r="C215" i="5"/>
  <c r="F216" i="5"/>
  <c r="C216" i="5" s="1"/>
  <c r="C161" i="5"/>
  <c r="F162" i="5"/>
  <c r="C257" i="5"/>
  <c r="F259" i="5"/>
  <c r="C259" i="5" s="1"/>
  <c r="F62" i="5"/>
  <c r="C62" i="5" s="1"/>
  <c r="C127" i="5"/>
  <c r="F128" i="5"/>
  <c r="C128" i="5" s="1"/>
  <c r="F254" i="5"/>
  <c r="C254" i="5" s="1"/>
  <c r="F79" i="5"/>
  <c r="F80" i="5" s="1"/>
  <c r="C80" i="5" s="1"/>
  <c r="F181" i="5"/>
  <c r="F182" i="5" s="1"/>
  <c r="C182" i="5" s="1"/>
  <c r="F157" i="5"/>
  <c r="F255" i="5"/>
  <c r="C255" i="5" s="1"/>
  <c r="C150" i="5"/>
  <c r="F151" i="5"/>
  <c r="F43" i="5"/>
  <c r="F44" i="5" s="1"/>
  <c r="C44" i="5" s="1"/>
  <c r="F247" i="5"/>
  <c r="C113" i="5"/>
  <c r="F115" i="5"/>
  <c r="C115" i="5" s="1"/>
  <c r="F240" i="5"/>
  <c r="F177" i="5"/>
  <c r="C177" i="5" s="1"/>
  <c r="F132" i="5"/>
  <c r="C263" i="5"/>
  <c r="C30" i="5"/>
  <c r="F31" i="5"/>
  <c r="C31" i="5" s="1"/>
  <c r="F74" i="5"/>
  <c r="C74" i="5" s="1"/>
  <c r="F75" i="5"/>
  <c r="C75" i="5" s="1"/>
  <c r="F291" i="5"/>
  <c r="C291" i="5" s="1"/>
  <c r="C167" i="5"/>
  <c r="F168" i="5"/>
  <c r="C168" i="5" s="1"/>
  <c r="C197" i="5"/>
  <c r="F198" i="5"/>
  <c r="C198" i="5" s="1"/>
  <c r="F225" i="5"/>
  <c r="C225" i="5" s="1"/>
  <c r="C205" i="5"/>
  <c r="F207" i="5"/>
  <c r="C207" i="5" s="1"/>
  <c r="C47" i="5"/>
  <c r="F48" i="5"/>
  <c r="C48" i="5" s="1"/>
  <c r="F49" i="5"/>
  <c r="C49" i="5" s="1"/>
  <c r="F133" i="5"/>
  <c r="C133" i="5" s="1"/>
  <c r="F264" i="5"/>
  <c r="C264" i="5" s="1"/>
  <c r="F279" i="5"/>
  <c r="C279" i="5" s="1"/>
  <c r="F85" i="5"/>
  <c r="C227" i="5"/>
  <c r="F228" i="5"/>
  <c r="F241" i="5"/>
  <c r="C241" i="5" s="1"/>
  <c r="F98" i="5"/>
  <c r="C98" i="5" s="1"/>
  <c r="F37" i="5"/>
  <c r="C37" i="5" s="1"/>
  <c r="C23" i="5"/>
  <c r="F25" i="5"/>
  <c r="F26" i="5" s="1"/>
  <c r="C26" i="5" s="1"/>
  <c r="F97" i="5"/>
  <c r="F169" i="5"/>
  <c r="C169" i="5" s="1"/>
  <c r="AC38" i="2"/>
  <c r="AA38" i="2" s="1"/>
  <c r="V91" i="2"/>
  <c r="M92" i="2"/>
  <c r="U91" i="2"/>
  <c r="T91" i="2"/>
  <c r="X91" i="2"/>
  <c r="W90" i="2"/>
  <c r="AC15" i="2"/>
  <c r="AA15" i="2" s="1"/>
  <c r="C247" i="5" l="1"/>
  <c r="F260" i="5"/>
  <c r="C260" i="5" s="1"/>
  <c r="F261" i="5"/>
  <c r="C261" i="5" s="1"/>
  <c r="C228" i="5"/>
  <c r="F229" i="5"/>
  <c r="C229" i="5" s="1"/>
  <c r="C157" i="5"/>
  <c r="F158" i="5"/>
  <c r="F123" i="5"/>
  <c r="C123" i="5" s="1"/>
  <c r="F134" i="5"/>
  <c r="C134" i="5" s="1"/>
  <c r="AB22" i="5"/>
  <c r="Y22" i="5"/>
  <c r="AA22" i="5"/>
  <c r="F199" i="5"/>
  <c r="C199" i="5" s="1"/>
  <c r="C132" i="5"/>
  <c r="F273" i="5"/>
  <c r="C273" i="5" s="1"/>
  <c r="F38" i="5"/>
  <c r="C38" i="5" s="1"/>
  <c r="F236" i="5"/>
  <c r="C85" i="5"/>
  <c r="F86" i="5"/>
  <c r="C86" i="5" s="1"/>
  <c r="F87" i="5"/>
  <c r="C87" i="5" s="1"/>
  <c r="C240" i="5"/>
  <c r="F242" i="5"/>
  <c r="C242" i="5" s="1"/>
  <c r="C210" i="5"/>
  <c r="C36" i="5"/>
  <c r="F39" i="5"/>
  <c r="C39" i="5" s="1"/>
  <c r="F146" i="5"/>
  <c r="F218" i="5"/>
  <c r="C218" i="5" s="1"/>
  <c r="F141" i="5"/>
  <c r="C141" i="5" s="1"/>
  <c r="C43" i="5"/>
  <c r="F45" i="5"/>
  <c r="C45" i="5" s="1"/>
  <c r="C151" i="5"/>
  <c r="F152" i="5"/>
  <c r="C152" i="5" s="1"/>
  <c r="F248" i="5"/>
  <c r="C248" i="5" s="1"/>
  <c r="F230" i="5"/>
  <c r="C230" i="5" s="1"/>
  <c r="C162" i="5"/>
  <c r="C181" i="5"/>
  <c r="F183" i="5"/>
  <c r="C183" i="5" s="1"/>
  <c r="F219" i="5"/>
  <c r="C219" i="5" s="1"/>
  <c r="C97" i="5"/>
  <c r="F99" i="5"/>
  <c r="C99" i="5" s="1"/>
  <c r="F200" i="5"/>
  <c r="C200" i="5" s="1"/>
  <c r="F170" i="5"/>
  <c r="C170" i="5" s="1"/>
  <c r="F129" i="5"/>
  <c r="C129" i="5" s="1"/>
  <c r="F32" i="5"/>
  <c r="C32" i="5" s="1"/>
  <c r="F91" i="5"/>
  <c r="C91" i="5" s="1"/>
  <c r="F50" i="5"/>
  <c r="C50" i="5" s="1"/>
  <c r="F163" i="5"/>
  <c r="C163" i="5" s="1"/>
  <c r="F105" i="5"/>
  <c r="C105" i="5" s="1"/>
  <c r="F201" i="5"/>
  <c r="C201" i="5" s="1"/>
  <c r="F212" i="5"/>
  <c r="C212" i="5" s="1"/>
  <c r="C79" i="5"/>
  <c r="F81" i="5"/>
  <c r="C81" i="5" s="1"/>
  <c r="F265" i="5"/>
  <c r="C265" i="5" s="1"/>
  <c r="C25" i="5"/>
  <c r="F27" i="5"/>
  <c r="C27" i="5" s="1"/>
  <c r="D23" i="5" a="1"/>
  <c r="D23" i="5" s="1"/>
  <c r="M23" i="5" s="1"/>
  <c r="C28" i="5"/>
  <c r="F116" i="5"/>
  <c r="C284" i="5"/>
  <c r="F285" i="5"/>
  <c r="C285" i="5" s="1"/>
  <c r="F55" i="5"/>
  <c r="AC39" i="2"/>
  <c r="AA39" i="2" s="1"/>
  <c r="W91" i="2"/>
  <c r="X92" i="2"/>
  <c r="M93" i="2"/>
  <c r="V92" i="2"/>
  <c r="U92" i="2"/>
  <c r="T92" i="2"/>
  <c r="AC16" i="2"/>
  <c r="AA16" i="2" s="1"/>
  <c r="Z22" i="5" l="1"/>
  <c r="F164" i="5"/>
  <c r="C164" i="5" s="1"/>
  <c r="F56" i="5"/>
  <c r="F92" i="5"/>
  <c r="C116" i="5"/>
  <c r="F117" i="5"/>
  <c r="C117" i="5" s="1"/>
  <c r="F171" i="5"/>
  <c r="C171" i="5" s="1"/>
  <c r="F266" i="5"/>
  <c r="F249" i="5"/>
  <c r="C249" i="5" s="1"/>
  <c r="F213" i="5"/>
  <c r="C213" i="5" s="1"/>
  <c r="B23" i="5"/>
  <c r="N23" i="5"/>
  <c r="O23" i="5" s="1"/>
  <c r="P23" i="5" s="1"/>
  <c r="V23" i="5" s="1"/>
  <c r="W23" i="5" s="1"/>
  <c r="X23" i="5" s="1"/>
  <c r="L23" i="5" s="1"/>
  <c r="F165" i="5"/>
  <c r="C165" i="5" s="1"/>
  <c r="F243" i="5"/>
  <c r="C243" i="5" s="1"/>
  <c r="C158" i="5"/>
  <c r="F159" i="5"/>
  <c r="C159" i="5" s="1"/>
  <c r="F153" i="5"/>
  <c r="C153" i="5" s="1"/>
  <c r="F33" i="5"/>
  <c r="C33" i="5" s="1"/>
  <c r="C236" i="5"/>
  <c r="F237" i="5"/>
  <c r="C237" i="5" s="1"/>
  <c r="F231" i="5"/>
  <c r="C231" i="5" s="1"/>
  <c r="F135" i="5"/>
  <c r="C135" i="5" s="1"/>
  <c r="C146" i="5"/>
  <c r="F147" i="5"/>
  <c r="C147" i="5" s="1"/>
  <c r="F51" i="5"/>
  <c r="C51" i="5" s="1"/>
  <c r="AC40" i="2"/>
  <c r="AA40" i="2" s="1"/>
  <c r="V93" i="2"/>
  <c r="M94" i="2"/>
  <c r="T93" i="2"/>
  <c r="X93" i="2"/>
  <c r="U93" i="2"/>
  <c r="W92" i="2"/>
  <c r="AC17" i="2"/>
  <c r="AA17" i="2" s="1"/>
  <c r="F57" i="5" l="1"/>
  <c r="C57" i="5" s="1"/>
  <c r="D24" i="5" a="1"/>
  <c r="D24" i="5" s="1"/>
  <c r="M24" i="5" s="1"/>
  <c r="C52" i="5"/>
  <c r="Y23" i="5"/>
  <c r="AA23" i="5"/>
  <c r="AB23" i="5"/>
  <c r="Z23" i="5" s="1"/>
  <c r="C92" i="5"/>
  <c r="F93" i="5"/>
  <c r="C93" i="5" s="1"/>
  <c r="C53" i="5"/>
  <c r="C266" i="5"/>
  <c r="F267" i="5"/>
  <c r="C267" i="5" s="1"/>
  <c r="C40" i="5"/>
  <c r="AC41" i="2"/>
  <c r="T94" i="2"/>
  <c r="M95" i="2"/>
  <c r="X94" i="2"/>
  <c r="V94" i="2"/>
  <c r="U94" i="2"/>
  <c r="W93" i="2"/>
  <c r="B24" i="5" l="1"/>
  <c r="N24" i="5"/>
  <c r="O24" i="5" s="1"/>
  <c r="P24" i="5" s="1"/>
  <c r="V24" i="5" s="1"/>
  <c r="W24" i="5" s="1"/>
  <c r="X24" i="5" s="1"/>
  <c r="L24" i="5" s="1"/>
  <c r="C54" i="5"/>
  <c r="D27" i="5" a="1"/>
  <c r="D27" i="5" s="1"/>
  <c r="M27" i="5" s="1"/>
  <c r="D25" i="5" a="1"/>
  <c r="D25" i="5" s="1"/>
  <c r="M25" i="5" s="1"/>
  <c r="D26" i="5" a="1"/>
  <c r="D26" i="5" s="1"/>
  <c r="M26" i="5" s="1"/>
  <c r="AA41" i="2"/>
  <c r="AC42" i="2"/>
  <c r="AA42" i="2" s="1"/>
  <c r="AC43" i="2"/>
  <c r="AA43" i="2" s="1"/>
  <c r="M96" i="2"/>
  <c r="V95" i="2"/>
  <c r="X95" i="2"/>
  <c r="U95" i="2"/>
  <c r="T95" i="2"/>
  <c r="W94" i="2"/>
  <c r="B25" i="5" l="1"/>
  <c r="N25" i="5"/>
  <c r="O25" i="5" s="1"/>
  <c r="P25" i="5" s="1"/>
  <c r="V25" i="5" s="1"/>
  <c r="W25" i="5" s="1"/>
  <c r="X25" i="5" s="1"/>
  <c r="L25" i="5" s="1"/>
  <c r="AB24" i="5"/>
  <c r="AA24" i="5"/>
  <c r="Y24" i="5"/>
  <c r="B27" i="5"/>
  <c r="N27" i="5"/>
  <c r="O27" i="5" s="1"/>
  <c r="P27" i="5" s="1"/>
  <c r="V27" i="5" s="1"/>
  <c r="W27" i="5" s="1"/>
  <c r="X27" i="5" s="1"/>
  <c r="L27" i="5" s="1"/>
  <c r="B26" i="5"/>
  <c r="N26" i="5"/>
  <c r="O26" i="5" s="1"/>
  <c r="P26" i="5" s="1"/>
  <c r="V26" i="5" s="1"/>
  <c r="W26" i="5" s="1"/>
  <c r="X26" i="5" s="1"/>
  <c r="L26" i="5" s="1"/>
  <c r="C55" i="5"/>
  <c r="AC44" i="2"/>
  <c r="AA44" i="2" s="1"/>
  <c r="AC45" i="2"/>
  <c r="AA45" i="2" s="1"/>
  <c r="AD46" i="2" s="1"/>
  <c r="AC179" i="2"/>
  <c r="W95" i="2"/>
  <c r="X96" i="2"/>
  <c r="M97" i="2"/>
  <c r="V96" i="2"/>
  <c r="U96" i="2"/>
  <c r="T96" i="2"/>
  <c r="AB27" i="5" l="1"/>
  <c r="AA27" i="5"/>
  <c r="Y27" i="5"/>
  <c r="C56" i="5"/>
  <c r="AB25" i="5"/>
  <c r="AA25" i="5"/>
  <c r="Y25" i="5"/>
  <c r="AB26" i="5"/>
  <c r="AA26" i="5"/>
  <c r="Y26" i="5"/>
  <c r="Z24" i="5"/>
  <c r="AD168" i="2"/>
  <c r="AR3" i="2"/>
  <c r="W96" i="2"/>
  <c r="AR5" i="2"/>
  <c r="C58" i="5" l="1"/>
  <c r="C59" i="5" s="1"/>
  <c r="C64" i="5" s="1"/>
  <c r="C65" i="5" s="1"/>
  <c r="C66" i="5" s="1"/>
  <c r="C70" i="5" s="1"/>
  <c r="C71" i="5" s="1"/>
  <c r="C76" i="5" s="1"/>
  <c r="C77" i="5" s="1"/>
  <c r="C78" i="5" s="1"/>
  <c r="C82" i="5" s="1"/>
  <c r="C83" i="5" s="1"/>
  <c r="C84" i="5" s="1"/>
  <c r="C88" i="5" s="1"/>
  <c r="C89" i="5" s="1"/>
  <c r="C94" i="5" s="1"/>
  <c r="C95" i="5" s="1"/>
  <c r="C100" i="5" s="1"/>
  <c r="C101" i="5" s="1"/>
  <c r="D174" i="5" s="1" a="1"/>
  <c r="D174" i="5" s="1"/>
  <c r="M174" i="5" s="1"/>
  <c r="N174" i="5" s="1"/>
  <c r="O174" i="5" s="1"/>
  <c r="P174" i="5" s="1"/>
  <c r="V174" i="5" s="1"/>
  <c r="W174" i="5" s="1"/>
  <c r="X174" i="5" s="1"/>
  <c r="L174" i="5" s="1"/>
  <c r="Z26" i="5"/>
  <c r="Z27" i="5"/>
  <c r="Z25" i="5"/>
  <c r="AR4" i="2"/>
  <c r="Y174" i="5" l="1"/>
  <c r="AB174" i="5"/>
  <c r="AA174" i="5"/>
  <c r="D250" i="5" a="1"/>
  <c r="D250" i="5" s="1"/>
  <c r="M250" i="5" s="1"/>
  <c r="N250" i="5" s="1"/>
  <c r="O250" i="5" s="1"/>
  <c r="P250" i="5" s="1"/>
  <c r="V250" i="5" s="1"/>
  <c r="W250" i="5" s="1"/>
  <c r="X250" i="5" s="1"/>
  <c r="L250" i="5" s="1"/>
  <c r="D132" i="5" a="1"/>
  <c r="D132" i="5" s="1"/>
  <c r="M132" i="5" s="1"/>
  <c r="N132" i="5" s="1"/>
  <c r="O132" i="5" s="1"/>
  <c r="P132" i="5" s="1"/>
  <c r="V132" i="5" s="1"/>
  <c r="W132" i="5" s="1"/>
  <c r="X132" i="5" s="1"/>
  <c r="L132" i="5" s="1"/>
  <c r="D154" i="5" a="1"/>
  <c r="D154" i="5" s="1"/>
  <c r="M154" i="5" s="1"/>
  <c r="N154" i="5" s="1"/>
  <c r="O154" i="5" s="1"/>
  <c r="P154" i="5" s="1"/>
  <c r="V154" i="5" s="1"/>
  <c r="W154" i="5" s="1"/>
  <c r="X154" i="5" s="1"/>
  <c r="L154" i="5" s="1"/>
  <c r="D209" i="5" a="1"/>
  <c r="D209" i="5" s="1"/>
  <c r="M209" i="5" s="1"/>
  <c r="N209" i="5" s="1"/>
  <c r="O209" i="5" s="1"/>
  <c r="P209" i="5" s="1"/>
  <c r="V209" i="5" s="1"/>
  <c r="W209" i="5" s="1"/>
  <c r="X209" i="5" s="1"/>
  <c r="L209" i="5" s="1"/>
  <c r="D184" i="5" a="1"/>
  <c r="D184" i="5" s="1"/>
  <c r="M184" i="5" s="1"/>
  <c r="N184" i="5" s="1"/>
  <c r="O184" i="5" s="1"/>
  <c r="P184" i="5" s="1"/>
  <c r="V184" i="5" s="1"/>
  <c r="W184" i="5" s="1"/>
  <c r="X184" i="5" s="1"/>
  <c r="L184" i="5" s="1"/>
  <c r="D49" i="5" a="1"/>
  <c r="D49" i="5" s="1"/>
  <c r="M49" i="5" s="1"/>
  <c r="D118" i="5" a="1"/>
  <c r="D118" i="5" s="1"/>
  <c r="M118" i="5" s="1"/>
  <c r="N118" i="5" s="1"/>
  <c r="O118" i="5" s="1"/>
  <c r="P118" i="5" s="1"/>
  <c r="V118" i="5" s="1"/>
  <c r="W118" i="5" s="1"/>
  <c r="X118" i="5" s="1"/>
  <c r="L118" i="5" s="1"/>
  <c r="D266" i="5" a="1"/>
  <c r="D266" i="5" s="1"/>
  <c r="M266" i="5" s="1"/>
  <c r="N266" i="5" s="1"/>
  <c r="O266" i="5" s="1"/>
  <c r="P266" i="5" s="1"/>
  <c r="V266" i="5" s="1"/>
  <c r="W266" i="5" s="1"/>
  <c r="X266" i="5" s="1"/>
  <c r="L266" i="5" s="1"/>
  <c r="D260" i="5" a="1"/>
  <c r="D260" i="5" s="1"/>
  <c r="M260" i="5" s="1"/>
  <c r="N260" i="5" s="1"/>
  <c r="O260" i="5" s="1"/>
  <c r="P260" i="5" s="1"/>
  <c r="V260" i="5" s="1"/>
  <c r="W260" i="5" s="1"/>
  <c r="X260" i="5" s="1"/>
  <c r="L260" i="5" s="1"/>
  <c r="D207" i="5" a="1"/>
  <c r="D207" i="5" s="1"/>
  <c r="M207" i="5" s="1"/>
  <c r="N207" i="5" s="1"/>
  <c r="O207" i="5" s="1"/>
  <c r="P207" i="5" s="1"/>
  <c r="V207" i="5" s="1"/>
  <c r="W207" i="5" s="1"/>
  <c r="X207" i="5" s="1"/>
  <c r="L207" i="5" s="1"/>
  <c r="D74" i="5" a="1"/>
  <c r="D74" i="5" s="1"/>
  <c r="M74" i="5" s="1"/>
  <c r="N74" i="5" s="1"/>
  <c r="O74" i="5" s="1"/>
  <c r="P74" i="5" s="1"/>
  <c r="V74" i="5" s="1"/>
  <c r="W74" i="5" s="1"/>
  <c r="X74" i="5" s="1"/>
  <c r="L74" i="5" s="1"/>
  <c r="D254" i="5" a="1"/>
  <c r="D254" i="5" s="1"/>
  <c r="M254" i="5" s="1"/>
  <c r="N254" i="5" s="1"/>
  <c r="O254" i="5" s="1"/>
  <c r="P254" i="5" s="1"/>
  <c r="V254" i="5" s="1"/>
  <c r="W254" i="5" s="1"/>
  <c r="X254" i="5" s="1"/>
  <c r="L254" i="5" s="1"/>
  <c r="D95" i="5" a="1"/>
  <c r="D95" i="5" s="1"/>
  <c r="M95" i="5" s="1"/>
  <c r="N95" i="5" s="1"/>
  <c r="O95" i="5" s="1"/>
  <c r="P95" i="5" s="1"/>
  <c r="V95" i="5" s="1"/>
  <c r="W95" i="5" s="1"/>
  <c r="X95" i="5" s="1"/>
  <c r="L95" i="5" s="1"/>
  <c r="D166" i="5" a="1"/>
  <c r="D166" i="5" s="1"/>
  <c r="M166" i="5" s="1"/>
  <c r="N166" i="5" s="1"/>
  <c r="O166" i="5" s="1"/>
  <c r="P166" i="5" s="1"/>
  <c r="V166" i="5" s="1"/>
  <c r="W166" i="5" s="1"/>
  <c r="X166" i="5" s="1"/>
  <c r="L166" i="5" s="1"/>
  <c r="D243" i="5" a="1"/>
  <c r="D243" i="5" s="1"/>
  <c r="M243" i="5" s="1"/>
  <c r="N243" i="5" s="1"/>
  <c r="O243" i="5" s="1"/>
  <c r="P243" i="5" s="1"/>
  <c r="V243" i="5" s="1"/>
  <c r="W243" i="5" s="1"/>
  <c r="X243" i="5" s="1"/>
  <c r="L243" i="5" s="1"/>
  <c r="D168" i="5" a="1"/>
  <c r="D168" i="5" s="1"/>
  <c r="M168" i="5" s="1"/>
  <c r="N168" i="5" s="1"/>
  <c r="O168" i="5" s="1"/>
  <c r="P168" i="5" s="1"/>
  <c r="V168" i="5" s="1"/>
  <c r="W168" i="5" s="1"/>
  <c r="X168" i="5" s="1"/>
  <c r="L168" i="5" s="1"/>
  <c r="D276" i="5" a="1"/>
  <c r="D276" i="5" s="1"/>
  <c r="M276" i="5" s="1"/>
  <c r="N276" i="5" s="1"/>
  <c r="O276" i="5" s="1"/>
  <c r="P276" i="5" s="1"/>
  <c r="V276" i="5" s="1"/>
  <c r="W276" i="5" s="1"/>
  <c r="X276" i="5" s="1"/>
  <c r="L276" i="5" s="1"/>
  <c r="D79" i="5" a="1"/>
  <c r="D79" i="5" s="1"/>
  <c r="M79" i="5" s="1"/>
  <c r="N79" i="5" s="1"/>
  <c r="O79" i="5" s="1"/>
  <c r="P79" i="5" s="1"/>
  <c r="V79" i="5" s="1"/>
  <c r="W79" i="5" s="1"/>
  <c r="X79" i="5" s="1"/>
  <c r="L79" i="5" s="1"/>
  <c r="D245" i="5" a="1"/>
  <c r="D245" i="5" s="1"/>
  <c r="M245" i="5" s="1"/>
  <c r="N245" i="5" s="1"/>
  <c r="O245" i="5" s="1"/>
  <c r="P245" i="5" s="1"/>
  <c r="V245" i="5" s="1"/>
  <c r="W245" i="5" s="1"/>
  <c r="X245" i="5" s="1"/>
  <c r="L245" i="5" s="1"/>
  <c r="D265" i="5" a="1"/>
  <c r="D265" i="5" s="1"/>
  <c r="M265" i="5" s="1"/>
  <c r="N265" i="5" s="1"/>
  <c r="O265" i="5" s="1"/>
  <c r="P265" i="5" s="1"/>
  <c r="V265" i="5" s="1"/>
  <c r="W265" i="5" s="1"/>
  <c r="X265" i="5" s="1"/>
  <c r="L265" i="5" s="1"/>
  <c r="D136" i="5" a="1"/>
  <c r="D136" i="5" s="1"/>
  <c r="M136" i="5" s="1"/>
  <c r="N136" i="5" s="1"/>
  <c r="O136" i="5" s="1"/>
  <c r="P136" i="5" s="1"/>
  <c r="V136" i="5" s="1"/>
  <c r="W136" i="5" s="1"/>
  <c r="X136" i="5" s="1"/>
  <c r="L136" i="5" s="1"/>
  <c r="D230" i="5" a="1"/>
  <c r="D230" i="5" s="1"/>
  <c r="M230" i="5" s="1"/>
  <c r="N230" i="5" s="1"/>
  <c r="O230" i="5" s="1"/>
  <c r="P230" i="5" s="1"/>
  <c r="V230" i="5" s="1"/>
  <c r="W230" i="5" s="1"/>
  <c r="X230" i="5" s="1"/>
  <c r="L230" i="5" s="1"/>
  <c r="D213" i="5" a="1"/>
  <c r="D213" i="5" s="1"/>
  <c r="M213" i="5" s="1"/>
  <c r="N213" i="5" s="1"/>
  <c r="O213" i="5" s="1"/>
  <c r="P213" i="5" s="1"/>
  <c r="V213" i="5" s="1"/>
  <c r="W213" i="5" s="1"/>
  <c r="X213" i="5" s="1"/>
  <c r="L213" i="5" s="1"/>
  <c r="D285" i="5" a="1"/>
  <c r="D285" i="5" s="1"/>
  <c r="M285" i="5" s="1"/>
  <c r="N285" i="5" s="1"/>
  <c r="O285" i="5" s="1"/>
  <c r="P285" i="5" s="1"/>
  <c r="V285" i="5" s="1"/>
  <c r="W285" i="5" s="1"/>
  <c r="X285" i="5" s="1"/>
  <c r="L285" i="5" s="1"/>
  <c r="D153" i="5" a="1"/>
  <c r="D153" i="5" s="1"/>
  <c r="M153" i="5" s="1"/>
  <c r="N153" i="5" s="1"/>
  <c r="O153" i="5" s="1"/>
  <c r="P153" i="5" s="1"/>
  <c r="V153" i="5" s="1"/>
  <c r="W153" i="5" s="1"/>
  <c r="X153" i="5" s="1"/>
  <c r="L153" i="5" s="1"/>
  <c r="D282" i="5" a="1"/>
  <c r="D282" i="5" s="1"/>
  <c r="M282" i="5" s="1"/>
  <c r="N282" i="5" s="1"/>
  <c r="O282" i="5" s="1"/>
  <c r="P282" i="5" s="1"/>
  <c r="V282" i="5" s="1"/>
  <c r="W282" i="5" s="1"/>
  <c r="X282" i="5" s="1"/>
  <c r="L282" i="5" s="1"/>
  <c r="D29" i="5" a="1"/>
  <c r="D29" i="5" s="1"/>
  <c r="M29" i="5" s="1"/>
  <c r="D212" i="5" a="1"/>
  <c r="D212" i="5" s="1"/>
  <c r="M212" i="5" s="1"/>
  <c r="N212" i="5" s="1"/>
  <c r="O212" i="5" s="1"/>
  <c r="P212" i="5" s="1"/>
  <c r="V212" i="5" s="1"/>
  <c r="W212" i="5" s="1"/>
  <c r="X212" i="5" s="1"/>
  <c r="L212" i="5" s="1"/>
  <c r="D236" i="5" a="1"/>
  <c r="D236" i="5" s="1"/>
  <c r="M236" i="5" s="1"/>
  <c r="N236" i="5" s="1"/>
  <c r="O236" i="5" s="1"/>
  <c r="P236" i="5" s="1"/>
  <c r="V236" i="5" s="1"/>
  <c r="W236" i="5" s="1"/>
  <c r="X236" i="5" s="1"/>
  <c r="L236" i="5" s="1"/>
  <c r="D255" i="5" a="1"/>
  <c r="D255" i="5" s="1"/>
  <c r="M255" i="5" s="1"/>
  <c r="N255" i="5" s="1"/>
  <c r="O255" i="5" s="1"/>
  <c r="P255" i="5" s="1"/>
  <c r="V255" i="5" s="1"/>
  <c r="W255" i="5" s="1"/>
  <c r="X255" i="5" s="1"/>
  <c r="L255" i="5" s="1"/>
  <c r="D155" i="5" a="1"/>
  <c r="D155" i="5" s="1"/>
  <c r="M155" i="5" s="1"/>
  <c r="N155" i="5" s="1"/>
  <c r="O155" i="5" s="1"/>
  <c r="P155" i="5" s="1"/>
  <c r="V155" i="5" s="1"/>
  <c r="W155" i="5" s="1"/>
  <c r="X155" i="5" s="1"/>
  <c r="L155" i="5" s="1"/>
  <c r="D70" i="5" a="1"/>
  <c r="D70" i="5" s="1"/>
  <c r="M70" i="5" s="1"/>
  <c r="N70" i="5" s="1"/>
  <c r="O70" i="5" s="1"/>
  <c r="P70" i="5" s="1"/>
  <c r="V70" i="5" s="1"/>
  <c r="W70" i="5" s="1"/>
  <c r="X70" i="5" s="1"/>
  <c r="L70" i="5" s="1"/>
  <c r="D289" i="5" a="1"/>
  <c r="D289" i="5" s="1"/>
  <c r="M289" i="5" s="1"/>
  <c r="N289" i="5" s="1"/>
  <c r="O289" i="5" s="1"/>
  <c r="P289" i="5" s="1"/>
  <c r="V289" i="5" s="1"/>
  <c r="W289" i="5" s="1"/>
  <c r="X289" i="5" s="1"/>
  <c r="L289" i="5" s="1"/>
  <c r="D272" i="5" a="1"/>
  <c r="D272" i="5" s="1"/>
  <c r="M272" i="5" s="1"/>
  <c r="N272" i="5" s="1"/>
  <c r="O272" i="5" s="1"/>
  <c r="P272" i="5" s="1"/>
  <c r="V272" i="5" s="1"/>
  <c r="W272" i="5" s="1"/>
  <c r="X272" i="5" s="1"/>
  <c r="L272" i="5" s="1"/>
  <c r="D215" i="5" a="1"/>
  <c r="D215" i="5" s="1"/>
  <c r="M215" i="5" s="1"/>
  <c r="N215" i="5" s="1"/>
  <c r="O215" i="5" s="1"/>
  <c r="P215" i="5" s="1"/>
  <c r="V215" i="5" s="1"/>
  <c r="W215" i="5" s="1"/>
  <c r="X215" i="5" s="1"/>
  <c r="L215" i="5" s="1"/>
  <c r="D291" i="5" a="1"/>
  <c r="D291" i="5" s="1"/>
  <c r="M291" i="5" s="1"/>
  <c r="N291" i="5" s="1"/>
  <c r="O291" i="5" s="1"/>
  <c r="P291" i="5" s="1"/>
  <c r="V291" i="5" s="1"/>
  <c r="W291" i="5" s="1"/>
  <c r="X291" i="5" s="1"/>
  <c r="L291" i="5" s="1"/>
  <c r="D102" i="5" a="1"/>
  <c r="D102" i="5" s="1"/>
  <c r="M102" i="5" s="1"/>
  <c r="N102" i="5" s="1"/>
  <c r="O102" i="5" s="1"/>
  <c r="P102" i="5" s="1"/>
  <c r="V102" i="5" s="1"/>
  <c r="W102" i="5" s="1"/>
  <c r="X102" i="5" s="1"/>
  <c r="L102" i="5" s="1"/>
  <c r="D38" i="5" a="1"/>
  <c r="D38" i="5" s="1"/>
  <c r="M38" i="5" s="1"/>
  <c r="D46" i="5" a="1"/>
  <c r="D46" i="5" s="1"/>
  <c r="M46" i="5" s="1"/>
  <c r="D36" i="5" a="1"/>
  <c r="D36" i="5" s="1"/>
  <c r="M36" i="5" s="1"/>
  <c r="D96" i="5" a="1"/>
  <c r="D96" i="5" s="1"/>
  <c r="M96" i="5" s="1"/>
  <c r="N96" i="5" s="1"/>
  <c r="O96" i="5" s="1"/>
  <c r="P96" i="5" s="1"/>
  <c r="V96" i="5" s="1"/>
  <c r="W96" i="5" s="1"/>
  <c r="X96" i="5" s="1"/>
  <c r="L96" i="5" s="1"/>
  <c r="D72" i="5" a="1"/>
  <c r="D72" i="5" s="1"/>
  <c r="M72" i="5" s="1"/>
  <c r="N72" i="5" s="1"/>
  <c r="O72" i="5" s="1"/>
  <c r="P72" i="5" s="1"/>
  <c r="V72" i="5" s="1"/>
  <c r="W72" i="5" s="1"/>
  <c r="X72" i="5" s="1"/>
  <c r="L72" i="5" s="1"/>
  <c r="D159" i="5" a="1"/>
  <c r="D159" i="5" s="1"/>
  <c r="M159" i="5" s="1"/>
  <c r="N159" i="5" s="1"/>
  <c r="O159" i="5" s="1"/>
  <c r="P159" i="5" s="1"/>
  <c r="V159" i="5" s="1"/>
  <c r="W159" i="5" s="1"/>
  <c r="X159" i="5" s="1"/>
  <c r="L159" i="5" s="1"/>
  <c r="D90" i="5" a="1"/>
  <c r="D90" i="5" s="1"/>
  <c r="M90" i="5" s="1"/>
  <c r="N90" i="5" s="1"/>
  <c r="O90" i="5" s="1"/>
  <c r="P90" i="5" s="1"/>
  <c r="V90" i="5" s="1"/>
  <c r="W90" i="5" s="1"/>
  <c r="X90" i="5" s="1"/>
  <c r="L90" i="5" s="1"/>
  <c r="D244" i="5" a="1"/>
  <c r="D244" i="5" s="1"/>
  <c r="M244" i="5" s="1"/>
  <c r="N244" i="5" s="1"/>
  <c r="O244" i="5" s="1"/>
  <c r="P244" i="5" s="1"/>
  <c r="V244" i="5" s="1"/>
  <c r="W244" i="5" s="1"/>
  <c r="X244" i="5" s="1"/>
  <c r="L244" i="5" s="1"/>
  <c r="D160" i="5" a="1"/>
  <c r="D160" i="5" s="1"/>
  <c r="M160" i="5" s="1"/>
  <c r="N160" i="5" s="1"/>
  <c r="O160" i="5" s="1"/>
  <c r="P160" i="5" s="1"/>
  <c r="V160" i="5" s="1"/>
  <c r="W160" i="5" s="1"/>
  <c r="X160" i="5" s="1"/>
  <c r="L160" i="5" s="1"/>
  <c r="D151" i="5" a="1"/>
  <c r="D151" i="5" s="1"/>
  <c r="M151" i="5" s="1"/>
  <c r="N151" i="5" s="1"/>
  <c r="O151" i="5" s="1"/>
  <c r="P151" i="5" s="1"/>
  <c r="V151" i="5" s="1"/>
  <c r="W151" i="5" s="1"/>
  <c r="X151" i="5" s="1"/>
  <c r="L151" i="5" s="1"/>
  <c r="D64" i="5" a="1"/>
  <c r="D64" i="5" s="1"/>
  <c r="M64" i="5" s="1"/>
  <c r="D187" i="5" a="1"/>
  <c r="D187" i="5" s="1"/>
  <c r="M187" i="5" s="1"/>
  <c r="N187" i="5" s="1"/>
  <c r="O187" i="5" s="1"/>
  <c r="P187" i="5" s="1"/>
  <c r="V187" i="5" s="1"/>
  <c r="W187" i="5" s="1"/>
  <c r="X187" i="5" s="1"/>
  <c r="L187" i="5" s="1"/>
  <c r="D261" i="5" a="1"/>
  <c r="D261" i="5" s="1"/>
  <c r="M261" i="5" s="1"/>
  <c r="N261" i="5" s="1"/>
  <c r="O261" i="5" s="1"/>
  <c r="P261" i="5" s="1"/>
  <c r="V261" i="5" s="1"/>
  <c r="W261" i="5" s="1"/>
  <c r="X261" i="5" s="1"/>
  <c r="L261" i="5" s="1"/>
  <c r="D225" i="5" a="1"/>
  <c r="D225" i="5" s="1"/>
  <c r="M225" i="5" s="1"/>
  <c r="N225" i="5" s="1"/>
  <c r="O225" i="5" s="1"/>
  <c r="P225" i="5" s="1"/>
  <c r="V225" i="5" s="1"/>
  <c r="W225" i="5" s="1"/>
  <c r="X225" i="5" s="1"/>
  <c r="L225" i="5" s="1"/>
  <c r="D42" i="5" a="1"/>
  <c r="D42" i="5" s="1"/>
  <c r="M42" i="5" s="1"/>
  <c r="D157" i="5" a="1"/>
  <c r="D157" i="5" s="1"/>
  <c r="M157" i="5" s="1"/>
  <c r="N157" i="5" s="1"/>
  <c r="O157" i="5" s="1"/>
  <c r="P157" i="5" s="1"/>
  <c r="V157" i="5" s="1"/>
  <c r="W157" i="5" s="1"/>
  <c r="X157" i="5" s="1"/>
  <c r="L157" i="5" s="1"/>
  <c r="D253" i="5" a="1"/>
  <c r="D253" i="5" s="1"/>
  <c r="M253" i="5" s="1"/>
  <c r="N253" i="5" s="1"/>
  <c r="O253" i="5" s="1"/>
  <c r="P253" i="5" s="1"/>
  <c r="V253" i="5" s="1"/>
  <c r="W253" i="5" s="1"/>
  <c r="X253" i="5" s="1"/>
  <c r="L253" i="5" s="1"/>
  <c r="D107" i="5" a="1"/>
  <c r="D107" i="5" s="1"/>
  <c r="M107" i="5" s="1"/>
  <c r="N107" i="5" s="1"/>
  <c r="O107" i="5" s="1"/>
  <c r="P107" i="5" s="1"/>
  <c r="V107" i="5" s="1"/>
  <c r="W107" i="5" s="1"/>
  <c r="X107" i="5" s="1"/>
  <c r="L107" i="5" s="1"/>
  <c r="D101" i="5" a="1"/>
  <c r="D101" i="5" s="1"/>
  <c r="M101" i="5" s="1"/>
  <c r="N101" i="5" s="1"/>
  <c r="O101" i="5" s="1"/>
  <c r="P101" i="5" s="1"/>
  <c r="V101" i="5" s="1"/>
  <c r="W101" i="5" s="1"/>
  <c r="X101" i="5" s="1"/>
  <c r="L101" i="5" s="1"/>
  <c r="D82" i="5" a="1"/>
  <c r="D82" i="5" s="1"/>
  <c r="M82" i="5" s="1"/>
  <c r="N82" i="5" s="1"/>
  <c r="O82" i="5" s="1"/>
  <c r="P82" i="5" s="1"/>
  <c r="V82" i="5" s="1"/>
  <c r="W82" i="5" s="1"/>
  <c r="X82" i="5" s="1"/>
  <c r="L82" i="5" s="1"/>
  <c r="D141" i="5" a="1"/>
  <c r="D141" i="5" s="1"/>
  <c r="M141" i="5" s="1"/>
  <c r="N141" i="5" s="1"/>
  <c r="O141" i="5" s="1"/>
  <c r="P141" i="5" s="1"/>
  <c r="V141" i="5" s="1"/>
  <c r="W141" i="5" s="1"/>
  <c r="X141" i="5" s="1"/>
  <c r="L141" i="5" s="1"/>
  <c r="D146" i="5" a="1"/>
  <c r="D146" i="5" s="1"/>
  <c r="M146" i="5" s="1"/>
  <c r="N146" i="5" s="1"/>
  <c r="O146" i="5" s="1"/>
  <c r="P146" i="5" s="1"/>
  <c r="V146" i="5" s="1"/>
  <c r="W146" i="5" s="1"/>
  <c r="X146" i="5" s="1"/>
  <c r="L146" i="5" s="1"/>
  <c r="D284" i="5" a="1"/>
  <c r="D284" i="5" s="1"/>
  <c r="M284" i="5" s="1"/>
  <c r="N284" i="5" s="1"/>
  <c r="O284" i="5" s="1"/>
  <c r="P284" i="5" s="1"/>
  <c r="V284" i="5" s="1"/>
  <c r="W284" i="5" s="1"/>
  <c r="X284" i="5" s="1"/>
  <c r="L284" i="5" s="1"/>
  <c r="D148" i="5" a="1"/>
  <c r="D148" i="5" s="1"/>
  <c r="M148" i="5" s="1"/>
  <c r="N148" i="5" s="1"/>
  <c r="O148" i="5" s="1"/>
  <c r="P148" i="5" s="1"/>
  <c r="V148" i="5" s="1"/>
  <c r="W148" i="5" s="1"/>
  <c r="X148" i="5" s="1"/>
  <c r="L148" i="5" s="1"/>
  <c r="D91" i="5" a="1"/>
  <c r="D91" i="5" s="1"/>
  <c r="M91" i="5" s="1"/>
  <c r="N91" i="5" s="1"/>
  <c r="O91" i="5" s="1"/>
  <c r="P91" i="5" s="1"/>
  <c r="V91" i="5" s="1"/>
  <c r="W91" i="5" s="1"/>
  <c r="X91" i="5" s="1"/>
  <c r="L91" i="5" s="1"/>
  <c r="D114" i="5" a="1"/>
  <c r="D114" i="5" s="1"/>
  <c r="M114" i="5" s="1"/>
  <c r="N114" i="5" s="1"/>
  <c r="O114" i="5" s="1"/>
  <c r="P114" i="5" s="1"/>
  <c r="V114" i="5" s="1"/>
  <c r="W114" i="5" s="1"/>
  <c r="X114" i="5" s="1"/>
  <c r="L114" i="5" s="1"/>
  <c r="D135" i="5" a="1"/>
  <c r="D135" i="5" s="1"/>
  <c r="M135" i="5" s="1"/>
  <c r="N135" i="5" s="1"/>
  <c r="O135" i="5" s="1"/>
  <c r="P135" i="5" s="1"/>
  <c r="V135" i="5" s="1"/>
  <c r="W135" i="5" s="1"/>
  <c r="X135" i="5" s="1"/>
  <c r="L135" i="5" s="1"/>
  <c r="D80" i="5" a="1"/>
  <c r="D80" i="5" s="1"/>
  <c r="M80" i="5" s="1"/>
  <c r="N80" i="5" s="1"/>
  <c r="O80" i="5" s="1"/>
  <c r="P80" i="5" s="1"/>
  <c r="V80" i="5" s="1"/>
  <c r="W80" i="5" s="1"/>
  <c r="X80" i="5" s="1"/>
  <c r="L80" i="5" s="1"/>
  <c r="D30" i="5" a="1"/>
  <c r="D30" i="5" s="1"/>
  <c r="M30" i="5" s="1"/>
  <c r="D115" i="5" a="1"/>
  <c r="D115" i="5" s="1"/>
  <c r="M115" i="5" s="1"/>
  <c r="N115" i="5" s="1"/>
  <c r="O115" i="5" s="1"/>
  <c r="P115" i="5" s="1"/>
  <c r="V115" i="5" s="1"/>
  <c r="W115" i="5" s="1"/>
  <c r="X115" i="5" s="1"/>
  <c r="L115" i="5" s="1"/>
  <c r="D279" i="5" a="1"/>
  <c r="D279" i="5" s="1"/>
  <c r="M279" i="5" s="1"/>
  <c r="N279" i="5" s="1"/>
  <c r="O279" i="5" s="1"/>
  <c r="P279" i="5" s="1"/>
  <c r="V279" i="5" s="1"/>
  <c r="W279" i="5" s="1"/>
  <c r="X279" i="5" s="1"/>
  <c r="L279" i="5" s="1"/>
  <c r="D165" i="5" a="1"/>
  <c r="D165" i="5" s="1"/>
  <c r="M165" i="5" s="1"/>
  <c r="N165" i="5" s="1"/>
  <c r="O165" i="5" s="1"/>
  <c r="P165" i="5" s="1"/>
  <c r="V165" i="5" s="1"/>
  <c r="W165" i="5" s="1"/>
  <c r="X165" i="5" s="1"/>
  <c r="L165" i="5" s="1"/>
  <c r="D263" i="5" a="1"/>
  <c r="D263" i="5" s="1"/>
  <c r="M263" i="5" s="1"/>
  <c r="N263" i="5" s="1"/>
  <c r="O263" i="5" s="1"/>
  <c r="P263" i="5" s="1"/>
  <c r="V263" i="5" s="1"/>
  <c r="W263" i="5" s="1"/>
  <c r="X263" i="5" s="1"/>
  <c r="L263" i="5" s="1"/>
  <c r="D232" i="5" a="1"/>
  <c r="D232" i="5" s="1"/>
  <c r="M232" i="5" s="1"/>
  <c r="N232" i="5" s="1"/>
  <c r="O232" i="5" s="1"/>
  <c r="P232" i="5" s="1"/>
  <c r="V232" i="5" s="1"/>
  <c r="W232" i="5" s="1"/>
  <c r="X232" i="5" s="1"/>
  <c r="L232" i="5" s="1"/>
  <c r="D73" i="5" a="1"/>
  <c r="D73" i="5" s="1"/>
  <c r="M73" i="5" s="1"/>
  <c r="N73" i="5" s="1"/>
  <c r="O73" i="5" s="1"/>
  <c r="P73" i="5" s="1"/>
  <c r="V73" i="5" s="1"/>
  <c r="W73" i="5" s="1"/>
  <c r="X73" i="5" s="1"/>
  <c r="L73" i="5" s="1"/>
  <c r="D228" i="5" a="1"/>
  <c r="D228" i="5" s="1"/>
  <c r="M228" i="5" s="1"/>
  <c r="N228" i="5" s="1"/>
  <c r="O228" i="5" s="1"/>
  <c r="P228" i="5" s="1"/>
  <c r="V228" i="5" s="1"/>
  <c r="W228" i="5" s="1"/>
  <c r="X228" i="5" s="1"/>
  <c r="L228" i="5" s="1"/>
  <c r="D198" i="5" a="1"/>
  <c r="D198" i="5" s="1"/>
  <c r="M198" i="5" s="1"/>
  <c r="N198" i="5" s="1"/>
  <c r="O198" i="5" s="1"/>
  <c r="P198" i="5" s="1"/>
  <c r="V198" i="5" s="1"/>
  <c r="W198" i="5" s="1"/>
  <c r="X198" i="5" s="1"/>
  <c r="L198" i="5" s="1"/>
  <c r="D287" i="5" a="1"/>
  <c r="D287" i="5" s="1"/>
  <c r="M287" i="5" s="1"/>
  <c r="N287" i="5" s="1"/>
  <c r="O287" i="5" s="1"/>
  <c r="P287" i="5" s="1"/>
  <c r="V287" i="5" s="1"/>
  <c r="W287" i="5" s="1"/>
  <c r="X287" i="5" s="1"/>
  <c r="L287" i="5" s="1"/>
  <c r="D216" i="5" a="1"/>
  <c r="D216" i="5" s="1"/>
  <c r="M216" i="5" s="1"/>
  <c r="N216" i="5" s="1"/>
  <c r="O216" i="5" s="1"/>
  <c r="P216" i="5" s="1"/>
  <c r="V216" i="5" s="1"/>
  <c r="W216" i="5" s="1"/>
  <c r="X216" i="5" s="1"/>
  <c r="L216" i="5" s="1"/>
  <c r="D275" i="5" a="1"/>
  <c r="D275" i="5" s="1"/>
  <c r="M275" i="5" s="1"/>
  <c r="N275" i="5" s="1"/>
  <c r="O275" i="5" s="1"/>
  <c r="P275" i="5" s="1"/>
  <c r="V275" i="5" s="1"/>
  <c r="W275" i="5" s="1"/>
  <c r="X275" i="5" s="1"/>
  <c r="L275" i="5" s="1"/>
  <c r="D60" i="5" a="1"/>
  <c r="D60" i="5" s="1"/>
  <c r="M60" i="5" s="1"/>
  <c r="D138" i="5" a="1"/>
  <c r="D138" i="5" s="1"/>
  <c r="M138" i="5" s="1"/>
  <c r="N138" i="5" s="1"/>
  <c r="O138" i="5" s="1"/>
  <c r="P138" i="5" s="1"/>
  <c r="V138" i="5" s="1"/>
  <c r="W138" i="5" s="1"/>
  <c r="X138" i="5" s="1"/>
  <c r="L138" i="5" s="1"/>
  <c r="D94" i="5" a="1"/>
  <c r="D94" i="5" s="1"/>
  <c r="M94" i="5" s="1"/>
  <c r="N94" i="5" s="1"/>
  <c r="O94" i="5" s="1"/>
  <c r="P94" i="5" s="1"/>
  <c r="V94" i="5" s="1"/>
  <c r="W94" i="5" s="1"/>
  <c r="X94" i="5" s="1"/>
  <c r="L94" i="5" s="1"/>
  <c r="D40" i="5" a="1"/>
  <c r="D40" i="5" s="1"/>
  <c r="M40" i="5" s="1"/>
  <c r="D229" i="5" a="1"/>
  <c r="D229" i="5" s="1"/>
  <c r="M229" i="5" s="1"/>
  <c r="N229" i="5" s="1"/>
  <c r="O229" i="5" s="1"/>
  <c r="P229" i="5" s="1"/>
  <c r="V229" i="5" s="1"/>
  <c r="W229" i="5" s="1"/>
  <c r="X229" i="5" s="1"/>
  <c r="L229" i="5" s="1"/>
  <c r="D106" i="5" a="1"/>
  <c r="D106" i="5" s="1"/>
  <c r="M106" i="5" s="1"/>
  <c r="N106" i="5" s="1"/>
  <c r="O106" i="5" s="1"/>
  <c r="P106" i="5" s="1"/>
  <c r="V106" i="5" s="1"/>
  <c r="W106" i="5" s="1"/>
  <c r="X106" i="5" s="1"/>
  <c r="L106" i="5" s="1"/>
  <c r="D68" i="5" a="1"/>
  <c r="D68" i="5" s="1"/>
  <c r="M68" i="5" s="1"/>
  <c r="N68" i="5" s="1"/>
  <c r="O68" i="5" s="1"/>
  <c r="P68" i="5" s="1"/>
  <c r="V68" i="5" s="1"/>
  <c r="W68" i="5" s="1"/>
  <c r="X68" i="5" s="1"/>
  <c r="L68" i="5" s="1"/>
  <c r="D224" i="5" a="1"/>
  <c r="D224" i="5" s="1"/>
  <c r="M224" i="5" s="1"/>
  <c r="N224" i="5" s="1"/>
  <c r="O224" i="5" s="1"/>
  <c r="P224" i="5" s="1"/>
  <c r="V224" i="5" s="1"/>
  <c r="W224" i="5" s="1"/>
  <c r="X224" i="5" s="1"/>
  <c r="L224" i="5" s="1"/>
  <c r="D32" i="5" a="1"/>
  <c r="D32" i="5" s="1"/>
  <c r="M32" i="5" s="1"/>
  <c r="D185" i="5" a="1"/>
  <c r="D185" i="5" s="1"/>
  <c r="M185" i="5" s="1"/>
  <c r="N185" i="5" s="1"/>
  <c r="O185" i="5" s="1"/>
  <c r="P185" i="5" s="1"/>
  <c r="V185" i="5" s="1"/>
  <c r="W185" i="5" s="1"/>
  <c r="X185" i="5" s="1"/>
  <c r="L185" i="5" s="1"/>
  <c r="D273" i="5" a="1"/>
  <c r="D273" i="5" s="1"/>
  <c r="M273" i="5" s="1"/>
  <c r="N273" i="5" s="1"/>
  <c r="O273" i="5" s="1"/>
  <c r="P273" i="5" s="1"/>
  <c r="V273" i="5" s="1"/>
  <c r="W273" i="5" s="1"/>
  <c r="X273" i="5" s="1"/>
  <c r="L273" i="5" s="1"/>
  <c r="D137" i="5" a="1"/>
  <c r="D137" i="5" s="1"/>
  <c r="M137" i="5" s="1"/>
  <c r="N137" i="5" s="1"/>
  <c r="O137" i="5" s="1"/>
  <c r="P137" i="5" s="1"/>
  <c r="V137" i="5" s="1"/>
  <c r="W137" i="5" s="1"/>
  <c r="X137" i="5" s="1"/>
  <c r="L137" i="5" s="1"/>
  <c r="D28" i="5" a="1"/>
  <c r="D28" i="5" s="1"/>
  <c r="M28" i="5" s="1"/>
  <c r="D176" i="5" a="1"/>
  <c r="D176" i="5" s="1"/>
  <c r="M176" i="5" s="1"/>
  <c r="N176" i="5" s="1"/>
  <c r="O176" i="5" s="1"/>
  <c r="P176" i="5" s="1"/>
  <c r="V176" i="5" s="1"/>
  <c r="W176" i="5" s="1"/>
  <c r="X176" i="5" s="1"/>
  <c r="L176" i="5" s="1"/>
  <c r="D103" i="5" a="1"/>
  <c r="D103" i="5" s="1"/>
  <c r="M103" i="5" s="1"/>
  <c r="N103" i="5" s="1"/>
  <c r="O103" i="5" s="1"/>
  <c r="P103" i="5" s="1"/>
  <c r="V103" i="5" s="1"/>
  <c r="W103" i="5" s="1"/>
  <c r="X103" i="5" s="1"/>
  <c r="L103" i="5" s="1"/>
  <c r="D173" i="5" a="1"/>
  <c r="D173" i="5" s="1"/>
  <c r="M173" i="5" s="1"/>
  <c r="N173" i="5" s="1"/>
  <c r="O173" i="5" s="1"/>
  <c r="P173" i="5" s="1"/>
  <c r="V173" i="5" s="1"/>
  <c r="W173" i="5" s="1"/>
  <c r="X173" i="5" s="1"/>
  <c r="L173" i="5" s="1"/>
  <c r="D200" i="5" a="1"/>
  <c r="D200" i="5" s="1"/>
  <c r="M200" i="5" s="1"/>
  <c r="N200" i="5" s="1"/>
  <c r="O200" i="5" s="1"/>
  <c r="P200" i="5" s="1"/>
  <c r="V200" i="5" s="1"/>
  <c r="W200" i="5" s="1"/>
  <c r="X200" i="5" s="1"/>
  <c r="L200" i="5" s="1"/>
  <c r="D129" i="5" a="1"/>
  <c r="D129" i="5" s="1"/>
  <c r="M129" i="5" s="1"/>
  <c r="N129" i="5" s="1"/>
  <c r="O129" i="5" s="1"/>
  <c r="P129" i="5" s="1"/>
  <c r="V129" i="5" s="1"/>
  <c r="W129" i="5" s="1"/>
  <c r="X129" i="5" s="1"/>
  <c r="L129" i="5" s="1"/>
  <c r="D196" i="5" a="1"/>
  <c r="D196" i="5" s="1"/>
  <c r="M196" i="5" s="1"/>
  <c r="N196" i="5" s="1"/>
  <c r="O196" i="5" s="1"/>
  <c r="P196" i="5" s="1"/>
  <c r="V196" i="5" s="1"/>
  <c r="W196" i="5" s="1"/>
  <c r="X196" i="5" s="1"/>
  <c r="L196" i="5" s="1"/>
  <c r="D199" i="5" a="1"/>
  <c r="D199" i="5" s="1"/>
  <c r="M199" i="5" s="1"/>
  <c r="N199" i="5" s="1"/>
  <c r="O199" i="5" s="1"/>
  <c r="P199" i="5" s="1"/>
  <c r="V199" i="5" s="1"/>
  <c r="W199" i="5" s="1"/>
  <c r="X199" i="5" s="1"/>
  <c r="L199" i="5" s="1"/>
  <c r="D66" i="5" a="1"/>
  <c r="D66" i="5" s="1"/>
  <c r="M66" i="5" s="1"/>
  <c r="D203" i="5" a="1"/>
  <c r="D203" i="5" s="1"/>
  <c r="M203" i="5" s="1"/>
  <c r="N203" i="5" s="1"/>
  <c r="O203" i="5" s="1"/>
  <c r="P203" i="5" s="1"/>
  <c r="V203" i="5" s="1"/>
  <c r="W203" i="5" s="1"/>
  <c r="X203" i="5" s="1"/>
  <c r="L203" i="5" s="1"/>
  <c r="D88" i="5" a="1"/>
  <c r="D88" i="5" s="1"/>
  <c r="M88" i="5" s="1"/>
  <c r="N88" i="5" s="1"/>
  <c r="O88" i="5" s="1"/>
  <c r="P88" i="5" s="1"/>
  <c r="V88" i="5" s="1"/>
  <c r="W88" i="5" s="1"/>
  <c r="X88" i="5" s="1"/>
  <c r="L88" i="5" s="1"/>
  <c r="D214" i="5" a="1"/>
  <c r="D214" i="5" s="1"/>
  <c r="M214" i="5" s="1"/>
  <c r="N214" i="5" s="1"/>
  <c r="O214" i="5" s="1"/>
  <c r="P214" i="5" s="1"/>
  <c r="V214" i="5" s="1"/>
  <c r="W214" i="5" s="1"/>
  <c r="X214" i="5" s="1"/>
  <c r="L214" i="5" s="1"/>
  <c r="D67" i="5" a="1"/>
  <c r="D67" i="5" s="1"/>
  <c r="M67" i="5" s="1"/>
  <c r="N67" i="5" s="1"/>
  <c r="O67" i="5" s="1"/>
  <c r="P67" i="5" s="1"/>
  <c r="V67" i="5" s="1"/>
  <c r="W67" i="5" s="1"/>
  <c r="X67" i="5" s="1"/>
  <c r="L67" i="5" s="1"/>
  <c r="D99" i="5" a="1"/>
  <c r="D99" i="5" s="1"/>
  <c r="M99" i="5" s="1"/>
  <c r="N99" i="5" s="1"/>
  <c r="O99" i="5" s="1"/>
  <c r="P99" i="5" s="1"/>
  <c r="V99" i="5" s="1"/>
  <c r="W99" i="5" s="1"/>
  <c r="X99" i="5" s="1"/>
  <c r="L99" i="5" s="1"/>
  <c r="D210" i="5" a="1"/>
  <c r="D210" i="5" s="1"/>
  <c r="M210" i="5" s="1"/>
  <c r="N210" i="5" s="1"/>
  <c r="O210" i="5" s="1"/>
  <c r="P210" i="5" s="1"/>
  <c r="V210" i="5" s="1"/>
  <c r="W210" i="5" s="1"/>
  <c r="X210" i="5" s="1"/>
  <c r="L210" i="5" s="1"/>
  <c r="D252" i="5" a="1"/>
  <c r="D252" i="5" s="1"/>
  <c r="M252" i="5" s="1"/>
  <c r="N252" i="5" s="1"/>
  <c r="O252" i="5" s="1"/>
  <c r="P252" i="5" s="1"/>
  <c r="V252" i="5" s="1"/>
  <c r="W252" i="5" s="1"/>
  <c r="X252" i="5" s="1"/>
  <c r="L252" i="5" s="1"/>
  <c r="D119" i="5" a="1"/>
  <c r="D119" i="5" s="1"/>
  <c r="M119" i="5" s="1"/>
  <c r="N119" i="5" s="1"/>
  <c r="O119" i="5" s="1"/>
  <c r="P119" i="5" s="1"/>
  <c r="V119" i="5" s="1"/>
  <c r="W119" i="5" s="1"/>
  <c r="X119" i="5" s="1"/>
  <c r="L119" i="5" s="1"/>
  <c r="D240" i="5" a="1"/>
  <c r="D240" i="5" s="1"/>
  <c r="M240" i="5" s="1"/>
  <c r="N240" i="5" s="1"/>
  <c r="O240" i="5" s="1"/>
  <c r="P240" i="5" s="1"/>
  <c r="V240" i="5" s="1"/>
  <c r="W240" i="5" s="1"/>
  <c r="X240" i="5" s="1"/>
  <c r="L240" i="5" s="1"/>
  <c r="D192" i="5" a="1"/>
  <c r="D192" i="5" s="1"/>
  <c r="M192" i="5" s="1"/>
  <c r="N192" i="5" s="1"/>
  <c r="O192" i="5" s="1"/>
  <c r="P192" i="5" s="1"/>
  <c r="V192" i="5" s="1"/>
  <c r="W192" i="5" s="1"/>
  <c r="X192" i="5" s="1"/>
  <c r="L192" i="5" s="1"/>
  <c r="D221" i="5" a="1"/>
  <c r="D221" i="5" s="1"/>
  <c r="M221" i="5" s="1"/>
  <c r="N221" i="5" s="1"/>
  <c r="O221" i="5" s="1"/>
  <c r="P221" i="5" s="1"/>
  <c r="V221" i="5" s="1"/>
  <c r="W221" i="5" s="1"/>
  <c r="X221" i="5" s="1"/>
  <c r="L221" i="5" s="1"/>
  <c r="D131" i="5" a="1"/>
  <c r="D131" i="5" s="1"/>
  <c r="M131" i="5" s="1"/>
  <c r="N131" i="5" s="1"/>
  <c r="O131" i="5" s="1"/>
  <c r="P131" i="5" s="1"/>
  <c r="V131" i="5" s="1"/>
  <c r="W131" i="5" s="1"/>
  <c r="X131" i="5" s="1"/>
  <c r="L131" i="5" s="1"/>
  <c r="D163" i="5" a="1"/>
  <c r="D163" i="5" s="1"/>
  <c r="M163" i="5" s="1"/>
  <c r="N163" i="5" s="1"/>
  <c r="O163" i="5" s="1"/>
  <c r="P163" i="5" s="1"/>
  <c r="V163" i="5" s="1"/>
  <c r="W163" i="5" s="1"/>
  <c r="X163" i="5" s="1"/>
  <c r="L163" i="5" s="1"/>
  <c r="D83" i="5" a="1"/>
  <c r="D83" i="5" s="1"/>
  <c r="M83" i="5" s="1"/>
  <c r="N83" i="5" s="1"/>
  <c r="O83" i="5" s="1"/>
  <c r="P83" i="5" s="1"/>
  <c r="V83" i="5" s="1"/>
  <c r="W83" i="5" s="1"/>
  <c r="X83" i="5" s="1"/>
  <c r="L83" i="5" s="1"/>
  <c r="D277" i="5" a="1"/>
  <c r="D277" i="5" s="1"/>
  <c r="M277" i="5" s="1"/>
  <c r="N277" i="5" s="1"/>
  <c r="O277" i="5" s="1"/>
  <c r="P277" i="5" s="1"/>
  <c r="V277" i="5" s="1"/>
  <c r="W277" i="5" s="1"/>
  <c r="X277" i="5" s="1"/>
  <c r="L277" i="5" s="1"/>
  <c r="D220" i="5" a="1"/>
  <c r="D220" i="5" s="1"/>
  <c r="M220" i="5" s="1"/>
  <c r="N220" i="5" s="1"/>
  <c r="O220" i="5" s="1"/>
  <c r="P220" i="5" s="1"/>
  <c r="V220" i="5" s="1"/>
  <c r="W220" i="5" s="1"/>
  <c r="X220" i="5" s="1"/>
  <c r="L220" i="5" s="1"/>
  <c r="D54" i="5" a="1"/>
  <c r="D54" i="5" s="1"/>
  <c r="M54" i="5" s="1"/>
  <c r="D234" i="5" a="1"/>
  <c r="D234" i="5" s="1"/>
  <c r="M234" i="5" s="1"/>
  <c r="N234" i="5" s="1"/>
  <c r="O234" i="5" s="1"/>
  <c r="P234" i="5" s="1"/>
  <c r="V234" i="5" s="1"/>
  <c r="W234" i="5" s="1"/>
  <c r="X234" i="5" s="1"/>
  <c r="L234" i="5" s="1"/>
  <c r="D63" i="5" a="1"/>
  <c r="D63" i="5" s="1"/>
  <c r="M63" i="5" s="1"/>
  <c r="D150" i="5" a="1"/>
  <c r="D150" i="5" s="1"/>
  <c r="M150" i="5" s="1"/>
  <c r="N150" i="5" s="1"/>
  <c r="O150" i="5" s="1"/>
  <c r="P150" i="5" s="1"/>
  <c r="V150" i="5" s="1"/>
  <c r="W150" i="5" s="1"/>
  <c r="X150" i="5" s="1"/>
  <c r="L150" i="5" s="1"/>
  <c r="D156" i="5" a="1"/>
  <c r="D156" i="5" s="1"/>
  <c r="M156" i="5" s="1"/>
  <c r="N156" i="5" s="1"/>
  <c r="O156" i="5" s="1"/>
  <c r="P156" i="5" s="1"/>
  <c r="V156" i="5" s="1"/>
  <c r="W156" i="5" s="1"/>
  <c r="X156" i="5" s="1"/>
  <c r="L156" i="5" s="1"/>
  <c r="D56" i="5" a="1"/>
  <c r="D56" i="5" s="1"/>
  <c r="M56" i="5" s="1"/>
  <c r="D71" i="5" a="1"/>
  <c r="D71" i="5" s="1"/>
  <c r="M71" i="5" s="1"/>
  <c r="N71" i="5" s="1"/>
  <c r="O71" i="5" s="1"/>
  <c r="P71" i="5" s="1"/>
  <c r="V71" i="5" s="1"/>
  <c r="W71" i="5" s="1"/>
  <c r="X71" i="5" s="1"/>
  <c r="L71" i="5" s="1"/>
  <c r="D290" i="5" a="1"/>
  <c r="D290" i="5" s="1"/>
  <c r="M290" i="5" s="1"/>
  <c r="N290" i="5" s="1"/>
  <c r="O290" i="5" s="1"/>
  <c r="P290" i="5" s="1"/>
  <c r="V290" i="5" s="1"/>
  <c r="W290" i="5" s="1"/>
  <c r="X290" i="5" s="1"/>
  <c r="L290" i="5" s="1"/>
  <c r="D81" i="5" a="1"/>
  <c r="D81" i="5" s="1"/>
  <c r="M81" i="5" s="1"/>
  <c r="N81" i="5" s="1"/>
  <c r="O81" i="5" s="1"/>
  <c r="P81" i="5" s="1"/>
  <c r="V81" i="5" s="1"/>
  <c r="W81" i="5" s="1"/>
  <c r="X81" i="5" s="1"/>
  <c r="L81" i="5" s="1"/>
  <c r="D39" i="5" a="1"/>
  <c r="D39" i="5" s="1"/>
  <c r="M39" i="5" s="1"/>
  <c r="D77" i="5" a="1"/>
  <c r="D77" i="5" s="1"/>
  <c r="M77" i="5" s="1"/>
  <c r="N77" i="5" s="1"/>
  <c r="O77" i="5" s="1"/>
  <c r="P77" i="5" s="1"/>
  <c r="V77" i="5" s="1"/>
  <c r="W77" i="5" s="1"/>
  <c r="X77" i="5" s="1"/>
  <c r="L77" i="5" s="1"/>
  <c r="D227" i="5" a="1"/>
  <c r="D227" i="5" s="1"/>
  <c r="M227" i="5" s="1"/>
  <c r="N227" i="5" s="1"/>
  <c r="O227" i="5" s="1"/>
  <c r="P227" i="5" s="1"/>
  <c r="V227" i="5" s="1"/>
  <c r="W227" i="5" s="1"/>
  <c r="X227" i="5" s="1"/>
  <c r="L227" i="5" s="1"/>
  <c r="D188" i="5" a="1"/>
  <c r="D188" i="5" s="1"/>
  <c r="M188" i="5" s="1"/>
  <c r="N188" i="5" s="1"/>
  <c r="O188" i="5" s="1"/>
  <c r="P188" i="5" s="1"/>
  <c r="V188" i="5" s="1"/>
  <c r="W188" i="5" s="1"/>
  <c r="X188" i="5" s="1"/>
  <c r="L188" i="5" s="1"/>
  <c r="D233" i="5" a="1"/>
  <c r="D233" i="5" s="1"/>
  <c r="M233" i="5" s="1"/>
  <c r="N233" i="5" s="1"/>
  <c r="O233" i="5" s="1"/>
  <c r="P233" i="5" s="1"/>
  <c r="V233" i="5" s="1"/>
  <c r="W233" i="5" s="1"/>
  <c r="X233" i="5" s="1"/>
  <c r="L233" i="5" s="1"/>
  <c r="D268" i="5" a="1"/>
  <c r="D268" i="5" s="1"/>
  <c r="M268" i="5" s="1"/>
  <c r="N268" i="5" s="1"/>
  <c r="O268" i="5" s="1"/>
  <c r="P268" i="5" s="1"/>
  <c r="V268" i="5" s="1"/>
  <c r="W268" i="5" s="1"/>
  <c r="X268" i="5" s="1"/>
  <c r="L268" i="5" s="1"/>
  <c r="D59" i="5" a="1"/>
  <c r="D59" i="5" s="1"/>
  <c r="M59" i="5" s="1"/>
  <c r="D108" i="5" a="1"/>
  <c r="D108" i="5" s="1"/>
  <c r="M108" i="5" s="1"/>
  <c r="N108" i="5" s="1"/>
  <c r="O108" i="5" s="1"/>
  <c r="P108" i="5" s="1"/>
  <c r="V108" i="5" s="1"/>
  <c r="W108" i="5" s="1"/>
  <c r="X108" i="5" s="1"/>
  <c r="L108" i="5" s="1"/>
  <c r="D117" i="5" a="1"/>
  <c r="D117" i="5" s="1"/>
  <c r="M117" i="5" s="1"/>
  <c r="N117" i="5" s="1"/>
  <c r="O117" i="5" s="1"/>
  <c r="P117" i="5" s="1"/>
  <c r="V117" i="5" s="1"/>
  <c r="W117" i="5" s="1"/>
  <c r="X117" i="5" s="1"/>
  <c r="L117" i="5" s="1"/>
  <c r="D105" i="5" a="1"/>
  <c r="D105" i="5" s="1"/>
  <c r="M105" i="5" s="1"/>
  <c r="N105" i="5" s="1"/>
  <c r="O105" i="5" s="1"/>
  <c r="P105" i="5" s="1"/>
  <c r="V105" i="5" s="1"/>
  <c r="W105" i="5" s="1"/>
  <c r="X105" i="5" s="1"/>
  <c r="L105" i="5" s="1"/>
  <c r="D204" i="5" a="1"/>
  <c r="D204" i="5" s="1"/>
  <c r="M204" i="5" s="1"/>
  <c r="N204" i="5" s="1"/>
  <c r="O204" i="5" s="1"/>
  <c r="P204" i="5" s="1"/>
  <c r="V204" i="5" s="1"/>
  <c r="W204" i="5" s="1"/>
  <c r="X204" i="5" s="1"/>
  <c r="L204" i="5" s="1"/>
  <c r="D178" i="5" a="1"/>
  <c r="D178" i="5" s="1"/>
  <c r="M178" i="5" s="1"/>
  <c r="N178" i="5" s="1"/>
  <c r="O178" i="5" s="1"/>
  <c r="P178" i="5" s="1"/>
  <c r="V178" i="5" s="1"/>
  <c r="W178" i="5" s="1"/>
  <c r="X178" i="5" s="1"/>
  <c r="L178" i="5" s="1"/>
  <c r="D124" i="5" a="1"/>
  <c r="D124" i="5" s="1"/>
  <c r="M124" i="5" s="1"/>
  <c r="N124" i="5" s="1"/>
  <c r="O124" i="5" s="1"/>
  <c r="P124" i="5" s="1"/>
  <c r="V124" i="5" s="1"/>
  <c r="W124" i="5" s="1"/>
  <c r="X124" i="5" s="1"/>
  <c r="L124" i="5" s="1"/>
  <c r="D175" i="5" a="1"/>
  <c r="D175" i="5" s="1"/>
  <c r="M175" i="5" s="1"/>
  <c r="N175" i="5" s="1"/>
  <c r="O175" i="5" s="1"/>
  <c r="P175" i="5" s="1"/>
  <c r="V175" i="5" s="1"/>
  <c r="W175" i="5" s="1"/>
  <c r="X175" i="5" s="1"/>
  <c r="L175" i="5" s="1"/>
  <c r="D127" i="5" a="1"/>
  <c r="D127" i="5" s="1"/>
  <c r="M127" i="5" s="1"/>
  <c r="N127" i="5" s="1"/>
  <c r="O127" i="5" s="1"/>
  <c r="P127" i="5" s="1"/>
  <c r="V127" i="5" s="1"/>
  <c r="W127" i="5" s="1"/>
  <c r="X127" i="5" s="1"/>
  <c r="L127" i="5" s="1"/>
  <c r="D97" i="5" a="1"/>
  <c r="D97" i="5" s="1"/>
  <c r="M97" i="5" s="1"/>
  <c r="N97" i="5" s="1"/>
  <c r="O97" i="5" s="1"/>
  <c r="P97" i="5" s="1"/>
  <c r="V97" i="5" s="1"/>
  <c r="W97" i="5" s="1"/>
  <c r="X97" i="5" s="1"/>
  <c r="L97" i="5" s="1"/>
  <c r="D76" i="5" a="1"/>
  <c r="D76" i="5" s="1"/>
  <c r="M76" i="5" s="1"/>
  <c r="N76" i="5" s="1"/>
  <c r="O76" i="5" s="1"/>
  <c r="P76" i="5" s="1"/>
  <c r="V76" i="5" s="1"/>
  <c r="W76" i="5" s="1"/>
  <c r="X76" i="5" s="1"/>
  <c r="L76" i="5" s="1"/>
  <c r="D170" i="5" a="1"/>
  <c r="D170" i="5" s="1"/>
  <c r="M170" i="5" s="1"/>
  <c r="N170" i="5" s="1"/>
  <c r="O170" i="5" s="1"/>
  <c r="P170" i="5" s="1"/>
  <c r="V170" i="5" s="1"/>
  <c r="W170" i="5" s="1"/>
  <c r="X170" i="5" s="1"/>
  <c r="L170" i="5" s="1"/>
  <c r="D158" i="5" a="1"/>
  <c r="D158" i="5" s="1"/>
  <c r="M158" i="5" s="1"/>
  <c r="N158" i="5" s="1"/>
  <c r="O158" i="5" s="1"/>
  <c r="P158" i="5" s="1"/>
  <c r="V158" i="5" s="1"/>
  <c r="W158" i="5" s="1"/>
  <c r="X158" i="5" s="1"/>
  <c r="L158" i="5" s="1"/>
  <c r="D223" i="5" a="1"/>
  <c r="D223" i="5" s="1"/>
  <c r="M223" i="5" s="1"/>
  <c r="N223" i="5" s="1"/>
  <c r="O223" i="5" s="1"/>
  <c r="P223" i="5" s="1"/>
  <c r="V223" i="5" s="1"/>
  <c r="W223" i="5" s="1"/>
  <c r="X223" i="5" s="1"/>
  <c r="L223" i="5" s="1"/>
  <c r="D109" i="5" a="1"/>
  <c r="D109" i="5" s="1"/>
  <c r="M109" i="5" s="1"/>
  <c r="N109" i="5" s="1"/>
  <c r="O109" i="5" s="1"/>
  <c r="P109" i="5" s="1"/>
  <c r="V109" i="5" s="1"/>
  <c r="W109" i="5" s="1"/>
  <c r="X109" i="5" s="1"/>
  <c r="L109" i="5" s="1"/>
  <c r="D211" i="5" a="1"/>
  <c r="D211" i="5" s="1"/>
  <c r="M211" i="5" s="1"/>
  <c r="N211" i="5" s="1"/>
  <c r="O211" i="5" s="1"/>
  <c r="P211" i="5" s="1"/>
  <c r="V211" i="5" s="1"/>
  <c r="W211" i="5" s="1"/>
  <c r="X211" i="5" s="1"/>
  <c r="L211" i="5" s="1"/>
  <c r="D194" i="5" a="1"/>
  <c r="D194" i="5" s="1"/>
  <c r="M194" i="5" s="1"/>
  <c r="N194" i="5" s="1"/>
  <c r="O194" i="5" s="1"/>
  <c r="P194" i="5" s="1"/>
  <c r="V194" i="5" s="1"/>
  <c r="W194" i="5" s="1"/>
  <c r="X194" i="5" s="1"/>
  <c r="L194" i="5" s="1"/>
  <c r="D140" i="5" a="1"/>
  <c r="D140" i="5" s="1"/>
  <c r="M140" i="5" s="1"/>
  <c r="N140" i="5" s="1"/>
  <c r="O140" i="5" s="1"/>
  <c r="P140" i="5" s="1"/>
  <c r="V140" i="5" s="1"/>
  <c r="W140" i="5" s="1"/>
  <c r="X140" i="5" s="1"/>
  <c r="L140" i="5" s="1"/>
  <c r="D41" i="5" a="1"/>
  <c r="D41" i="5" s="1"/>
  <c r="M41" i="5" s="1"/>
  <c r="D191" i="5" a="1"/>
  <c r="D191" i="5" s="1"/>
  <c r="M191" i="5" s="1"/>
  <c r="N191" i="5" s="1"/>
  <c r="O191" i="5" s="1"/>
  <c r="P191" i="5" s="1"/>
  <c r="V191" i="5" s="1"/>
  <c r="W191" i="5" s="1"/>
  <c r="X191" i="5" s="1"/>
  <c r="L191" i="5" s="1"/>
  <c r="D50" i="5" a="1"/>
  <c r="D50" i="5" s="1"/>
  <c r="M50" i="5" s="1"/>
  <c r="D57" i="5" a="1"/>
  <c r="D57" i="5" s="1"/>
  <c r="M57" i="5" s="1"/>
  <c r="D100" i="5" a="1"/>
  <c r="D100" i="5" s="1"/>
  <c r="M100" i="5" s="1"/>
  <c r="N100" i="5" s="1"/>
  <c r="O100" i="5" s="1"/>
  <c r="P100" i="5" s="1"/>
  <c r="V100" i="5" s="1"/>
  <c r="W100" i="5" s="1"/>
  <c r="X100" i="5" s="1"/>
  <c r="L100" i="5" s="1"/>
  <c r="D206" i="5" a="1"/>
  <c r="D206" i="5" s="1"/>
  <c r="M206" i="5" s="1"/>
  <c r="N206" i="5" s="1"/>
  <c r="O206" i="5" s="1"/>
  <c r="P206" i="5" s="1"/>
  <c r="V206" i="5" s="1"/>
  <c r="W206" i="5" s="1"/>
  <c r="X206" i="5" s="1"/>
  <c r="L206" i="5" s="1"/>
  <c r="D34" i="5" a="1"/>
  <c r="D34" i="5" s="1"/>
  <c r="M34" i="5" s="1"/>
  <c r="D143" i="5" a="1"/>
  <c r="D143" i="5" s="1"/>
  <c r="M143" i="5" s="1"/>
  <c r="N143" i="5" s="1"/>
  <c r="O143" i="5" s="1"/>
  <c r="P143" i="5" s="1"/>
  <c r="V143" i="5" s="1"/>
  <c r="W143" i="5" s="1"/>
  <c r="X143" i="5" s="1"/>
  <c r="L143" i="5" s="1"/>
  <c r="D193" i="5" a="1"/>
  <c r="D193" i="5" s="1"/>
  <c r="M193" i="5" s="1"/>
  <c r="N193" i="5" s="1"/>
  <c r="O193" i="5" s="1"/>
  <c r="P193" i="5" s="1"/>
  <c r="V193" i="5" s="1"/>
  <c r="W193" i="5" s="1"/>
  <c r="X193" i="5" s="1"/>
  <c r="L193" i="5" s="1"/>
  <c r="D283" i="5" a="1"/>
  <c r="D283" i="5" s="1"/>
  <c r="M283" i="5" s="1"/>
  <c r="N283" i="5" s="1"/>
  <c r="O283" i="5" s="1"/>
  <c r="P283" i="5" s="1"/>
  <c r="V283" i="5" s="1"/>
  <c r="W283" i="5" s="1"/>
  <c r="X283" i="5" s="1"/>
  <c r="L283" i="5" s="1"/>
  <c r="D161" i="5" a="1"/>
  <c r="D161" i="5" s="1"/>
  <c r="M161" i="5" s="1"/>
  <c r="N161" i="5" s="1"/>
  <c r="O161" i="5" s="1"/>
  <c r="P161" i="5" s="1"/>
  <c r="V161" i="5" s="1"/>
  <c r="W161" i="5" s="1"/>
  <c r="X161" i="5" s="1"/>
  <c r="L161" i="5" s="1"/>
  <c r="D172" i="5" a="1"/>
  <c r="D172" i="5" s="1"/>
  <c r="M172" i="5" s="1"/>
  <c r="N172" i="5" s="1"/>
  <c r="O172" i="5" s="1"/>
  <c r="P172" i="5" s="1"/>
  <c r="V172" i="5" s="1"/>
  <c r="W172" i="5" s="1"/>
  <c r="X172" i="5" s="1"/>
  <c r="L172" i="5" s="1"/>
  <c r="D264" i="5" a="1"/>
  <c r="D264" i="5" s="1"/>
  <c r="M264" i="5" s="1"/>
  <c r="N264" i="5" s="1"/>
  <c r="O264" i="5" s="1"/>
  <c r="P264" i="5" s="1"/>
  <c r="V264" i="5" s="1"/>
  <c r="W264" i="5" s="1"/>
  <c r="X264" i="5" s="1"/>
  <c r="L264" i="5" s="1"/>
  <c r="D69" i="5" a="1"/>
  <c r="D69" i="5" s="1"/>
  <c r="M69" i="5" s="1"/>
  <c r="N69" i="5" s="1"/>
  <c r="O69" i="5" s="1"/>
  <c r="P69" i="5" s="1"/>
  <c r="V69" i="5" s="1"/>
  <c r="W69" i="5" s="1"/>
  <c r="X69" i="5" s="1"/>
  <c r="L69" i="5" s="1"/>
  <c r="D112" i="5" a="1"/>
  <c r="D112" i="5" s="1"/>
  <c r="M112" i="5" s="1"/>
  <c r="N112" i="5" s="1"/>
  <c r="O112" i="5" s="1"/>
  <c r="P112" i="5" s="1"/>
  <c r="V112" i="5" s="1"/>
  <c r="W112" i="5" s="1"/>
  <c r="X112" i="5" s="1"/>
  <c r="L112" i="5" s="1"/>
  <c r="D258" i="5" a="1"/>
  <c r="D258" i="5" s="1"/>
  <c r="M258" i="5" s="1"/>
  <c r="N258" i="5" s="1"/>
  <c r="O258" i="5" s="1"/>
  <c r="P258" i="5" s="1"/>
  <c r="V258" i="5" s="1"/>
  <c r="W258" i="5" s="1"/>
  <c r="X258" i="5" s="1"/>
  <c r="L258" i="5" s="1"/>
  <c r="D242" i="5" a="1"/>
  <c r="D242" i="5" s="1"/>
  <c r="M242" i="5" s="1"/>
  <c r="N242" i="5" s="1"/>
  <c r="O242" i="5" s="1"/>
  <c r="P242" i="5" s="1"/>
  <c r="V242" i="5" s="1"/>
  <c r="W242" i="5" s="1"/>
  <c r="X242" i="5" s="1"/>
  <c r="L242" i="5" s="1"/>
  <c r="D278" i="5" a="1"/>
  <c r="D278" i="5" s="1"/>
  <c r="M278" i="5" s="1"/>
  <c r="N278" i="5" s="1"/>
  <c r="O278" i="5" s="1"/>
  <c r="P278" i="5" s="1"/>
  <c r="V278" i="5" s="1"/>
  <c r="W278" i="5" s="1"/>
  <c r="X278" i="5" s="1"/>
  <c r="L278" i="5" s="1"/>
  <c r="D189" i="5" a="1"/>
  <c r="D189" i="5" s="1"/>
  <c r="M189" i="5" s="1"/>
  <c r="N189" i="5" s="1"/>
  <c r="O189" i="5" s="1"/>
  <c r="P189" i="5" s="1"/>
  <c r="V189" i="5" s="1"/>
  <c r="W189" i="5" s="1"/>
  <c r="X189" i="5" s="1"/>
  <c r="L189" i="5" s="1"/>
  <c r="D37" i="5" a="1"/>
  <c r="D37" i="5" s="1"/>
  <c r="M37" i="5" s="1"/>
  <c r="D247" i="5" a="1"/>
  <c r="D247" i="5" s="1"/>
  <c r="M247" i="5" s="1"/>
  <c r="N247" i="5" s="1"/>
  <c r="O247" i="5" s="1"/>
  <c r="P247" i="5" s="1"/>
  <c r="V247" i="5" s="1"/>
  <c r="W247" i="5" s="1"/>
  <c r="X247" i="5" s="1"/>
  <c r="L247" i="5" s="1"/>
  <c r="D86" i="5" a="1"/>
  <c r="D86" i="5" s="1"/>
  <c r="M86" i="5" s="1"/>
  <c r="N86" i="5" s="1"/>
  <c r="O86" i="5" s="1"/>
  <c r="P86" i="5" s="1"/>
  <c r="V86" i="5" s="1"/>
  <c r="W86" i="5" s="1"/>
  <c r="X86" i="5" s="1"/>
  <c r="L86" i="5" s="1"/>
  <c r="D259" i="5" a="1"/>
  <c r="D259" i="5" s="1"/>
  <c r="M259" i="5" s="1"/>
  <c r="N259" i="5" s="1"/>
  <c r="O259" i="5" s="1"/>
  <c r="P259" i="5" s="1"/>
  <c r="V259" i="5" s="1"/>
  <c r="W259" i="5" s="1"/>
  <c r="X259" i="5" s="1"/>
  <c r="L259" i="5" s="1"/>
  <c r="D75" i="5" a="1"/>
  <c r="D75" i="5" s="1"/>
  <c r="M75" i="5" s="1"/>
  <c r="N75" i="5" s="1"/>
  <c r="O75" i="5" s="1"/>
  <c r="P75" i="5" s="1"/>
  <c r="V75" i="5" s="1"/>
  <c r="W75" i="5" s="1"/>
  <c r="X75" i="5" s="1"/>
  <c r="L75" i="5" s="1"/>
  <c r="D231" i="5" a="1"/>
  <c r="D231" i="5" s="1"/>
  <c r="M231" i="5" s="1"/>
  <c r="N231" i="5" s="1"/>
  <c r="O231" i="5" s="1"/>
  <c r="P231" i="5" s="1"/>
  <c r="V231" i="5" s="1"/>
  <c r="W231" i="5" s="1"/>
  <c r="X231" i="5" s="1"/>
  <c r="L231" i="5" s="1"/>
  <c r="D190" i="5" a="1"/>
  <c r="D190" i="5" s="1"/>
  <c r="M190" i="5" s="1"/>
  <c r="N190" i="5" s="1"/>
  <c r="O190" i="5" s="1"/>
  <c r="P190" i="5" s="1"/>
  <c r="V190" i="5" s="1"/>
  <c r="W190" i="5" s="1"/>
  <c r="X190" i="5" s="1"/>
  <c r="L190" i="5" s="1"/>
  <c r="D44" i="5" a="1"/>
  <c r="D44" i="5" s="1"/>
  <c r="M44" i="5" s="1"/>
  <c r="D197" i="5" a="1"/>
  <c r="D197" i="5" s="1"/>
  <c r="M197" i="5" s="1"/>
  <c r="N197" i="5" s="1"/>
  <c r="O197" i="5" s="1"/>
  <c r="P197" i="5" s="1"/>
  <c r="V197" i="5" s="1"/>
  <c r="W197" i="5" s="1"/>
  <c r="X197" i="5" s="1"/>
  <c r="L197" i="5" s="1"/>
  <c r="D222" i="5" a="1"/>
  <c r="D222" i="5" s="1"/>
  <c r="M222" i="5" s="1"/>
  <c r="N222" i="5" s="1"/>
  <c r="O222" i="5" s="1"/>
  <c r="P222" i="5" s="1"/>
  <c r="V222" i="5" s="1"/>
  <c r="W222" i="5" s="1"/>
  <c r="X222" i="5" s="1"/>
  <c r="L222" i="5" s="1"/>
  <c r="D51" i="5" a="1"/>
  <c r="D51" i="5" s="1"/>
  <c r="M51" i="5" s="1"/>
  <c r="D126" i="5" a="1"/>
  <c r="D126" i="5" s="1"/>
  <c r="M126" i="5" s="1"/>
  <c r="N126" i="5" s="1"/>
  <c r="O126" i="5" s="1"/>
  <c r="P126" i="5" s="1"/>
  <c r="V126" i="5" s="1"/>
  <c r="W126" i="5" s="1"/>
  <c r="X126" i="5" s="1"/>
  <c r="L126" i="5" s="1"/>
  <c r="D270" i="5" a="1"/>
  <c r="D270" i="5" s="1"/>
  <c r="M270" i="5" s="1"/>
  <c r="N270" i="5" s="1"/>
  <c r="O270" i="5" s="1"/>
  <c r="P270" i="5" s="1"/>
  <c r="V270" i="5" s="1"/>
  <c r="W270" i="5" s="1"/>
  <c r="X270" i="5" s="1"/>
  <c r="L270" i="5" s="1"/>
  <c r="D78" i="5" a="1"/>
  <c r="D78" i="5" s="1"/>
  <c r="M78" i="5" s="1"/>
  <c r="N78" i="5" s="1"/>
  <c r="O78" i="5" s="1"/>
  <c r="P78" i="5" s="1"/>
  <c r="V78" i="5" s="1"/>
  <c r="W78" i="5" s="1"/>
  <c r="X78" i="5" s="1"/>
  <c r="L78" i="5" s="1"/>
  <c r="D52" i="5" a="1"/>
  <c r="D52" i="5" s="1"/>
  <c r="M52" i="5" s="1"/>
  <c r="D87" i="5" a="1"/>
  <c r="D87" i="5" s="1"/>
  <c r="M87" i="5" s="1"/>
  <c r="N87" i="5" s="1"/>
  <c r="O87" i="5" s="1"/>
  <c r="P87" i="5" s="1"/>
  <c r="V87" i="5" s="1"/>
  <c r="W87" i="5" s="1"/>
  <c r="X87" i="5" s="1"/>
  <c r="L87" i="5" s="1"/>
  <c r="D98" i="5" a="1"/>
  <c r="D98" i="5" s="1"/>
  <c r="M98" i="5" s="1"/>
  <c r="N98" i="5" s="1"/>
  <c r="O98" i="5" s="1"/>
  <c r="P98" i="5" s="1"/>
  <c r="V98" i="5" s="1"/>
  <c r="W98" i="5" s="1"/>
  <c r="X98" i="5" s="1"/>
  <c r="L98" i="5" s="1"/>
  <c r="D162" i="5" a="1"/>
  <c r="D162" i="5" s="1"/>
  <c r="M162" i="5" s="1"/>
  <c r="N162" i="5" s="1"/>
  <c r="O162" i="5" s="1"/>
  <c r="P162" i="5" s="1"/>
  <c r="V162" i="5" s="1"/>
  <c r="W162" i="5" s="1"/>
  <c r="X162" i="5" s="1"/>
  <c r="L162" i="5" s="1"/>
  <c r="D65" i="5" a="1"/>
  <c r="D65" i="5" s="1"/>
  <c r="M65" i="5" s="1"/>
  <c r="D147" i="5" a="1"/>
  <c r="D147" i="5" s="1"/>
  <c r="M147" i="5" s="1"/>
  <c r="N147" i="5" s="1"/>
  <c r="O147" i="5" s="1"/>
  <c r="P147" i="5" s="1"/>
  <c r="V147" i="5" s="1"/>
  <c r="W147" i="5" s="1"/>
  <c r="X147" i="5" s="1"/>
  <c r="L147" i="5" s="1"/>
  <c r="D202" i="5" a="1"/>
  <c r="D202" i="5" s="1"/>
  <c r="M202" i="5" s="1"/>
  <c r="N202" i="5" s="1"/>
  <c r="O202" i="5" s="1"/>
  <c r="P202" i="5" s="1"/>
  <c r="V202" i="5" s="1"/>
  <c r="W202" i="5" s="1"/>
  <c r="X202" i="5" s="1"/>
  <c r="L202" i="5" s="1"/>
  <c r="D241" i="5" a="1"/>
  <c r="D241" i="5" s="1"/>
  <c r="M241" i="5" s="1"/>
  <c r="N241" i="5" s="1"/>
  <c r="O241" i="5" s="1"/>
  <c r="P241" i="5" s="1"/>
  <c r="V241" i="5" s="1"/>
  <c r="W241" i="5" s="1"/>
  <c r="X241" i="5" s="1"/>
  <c r="L241" i="5" s="1"/>
  <c r="D169" i="5" a="1"/>
  <c r="D169" i="5" s="1"/>
  <c r="M169" i="5" s="1"/>
  <c r="N169" i="5" s="1"/>
  <c r="O169" i="5" s="1"/>
  <c r="P169" i="5" s="1"/>
  <c r="V169" i="5" s="1"/>
  <c r="W169" i="5" s="1"/>
  <c r="X169" i="5" s="1"/>
  <c r="L169" i="5" s="1"/>
  <c r="D134" i="5" a="1"/>
  <c r="D134" i="5" s="1"/>
  <c r="M134" i="5" s="1"/>
  <c r="N134" i="5" s="1"/>
  <c r="O134" i="5" s="1"/>
  <c r="P134" i="5" s="1"/>
  <c r="V134" i="5" s="1"/>
  <c r="W134" i="5" s="1"/>
  <c r="X134" i="5" s="1"/>
  <c r="L134" i="5" s="1"/>
  <c r="D142" i="5" a="1"/>
  <c r="D142" i="5" s="1"/>
  <c r="M142" i="5" s="1"/>
  <c r="N142" i="5" s="1"/>
  <c r="O142" i="5" s="1"/>
  <c r="P142" i="5" s="1"/>
  <c r="V142" i="5" s="1"/>
  <c r="W142" i="5" s="1"/>
  <c r="X142" i="5" s="1"/>
  <c r="L142" i="5" s="1"/>
  <c r="D110" i="5" a="1"/>
  <c r="D110" i="5" s="1"/>
  <c r="M110" i="5" s="1"/>
  <c r="N110" i="5" s="1"/>
  <c r="O110" i="5" s="1"/>
  <c r="P110" i="5" s="1"/>
  <c r="V110" i="5" s="1"/>
  <c r="W110" i="5" s="1"/>
  <c r="X110" i="5" s="1"/>
  <c r="L110" i="5" s="1"/>
  <c r="D267" i="5" a="1"/>
  <c r="D267" i="5" s="1"/>
  <c r="M267" i="5" s="1"/>
  <c r="N267" i="5" s="1"/>
  <c r="O267" i="5" s="1"/>
  <c r="P267" i="5" s="1"/>
  <c r="V267" i="5" s="1"/>
  <c r="W267" i="5" s="1"/>
  <c r="X267" i="5" s="1"/>
  <c r="L267" i="5" s="1"/>
  <c r="D62" i="5" a="1"/>
  <c r="D62" i="5" s="1"/>
  <c r="M62" i="5" s="1"/>
  <c r="D208" i="5" a="1"/>
  <c r="D208" i="5" s="1"/>
  <c r="M208" i="5" s="1"/>
  <c r="N208" i="5" s="1"/>
  <c r="O208" i="5" s="1"/>
  <c r="P208" i="5" s="1"/>
  <c r="V208" i="5" s="1"/>
  <c r="W208" i="5" s="1"/>
  <c r="X208" i="5" s="1"/>
  <c r="L208" i="5" s="1"/>
  <c r="D167" i="5" a="1"/>
  <c r="D167" i="5" s="1"/>
  <c r="M167" i="5" s="1"/>
  <c r="N167" i="5" s="1"/>
  <c r="O167" i="5" s="1"/>
  <c r="P167" i="5" s="1"/>
  <c r="V167" i="5" s="1"/>
  <c r="W167" i="5" s="1"/>
  <c r="X167" i="5" s="1"/>
  <c r="L167" i="5" s="1"/>
  <c r="D93" i="5" a="1"/>
  <c r="D93" i="5" s="1"/>
  <c r="M93" i="5" s="1"/>
  <c r="N93" i="5" s="1"/>
  <c r="O93" i="5" s="1"/>
  <c r="P93" i="5" s="1"/>
  <c r="V93" i="5" s="1"/>
  <c r="W93" i="5" s="1"/>
  <c r="X93" i="5" s="1"/>
  <c r="L93" i="5" s="1"/>
  <c r="D48" i="5" a="1"/>
  <c r="D48" i="5" s="1"/>
  <c r="M48" i="5" s="1"/>
  <c r="D84" i="5" a="1"/>
  <c r="D84" i="5" s="1"/>
  <c r="M84" i="5" s="1"/>
  <c r="N84" i="5" s="1"/>
  <c r="O84" i="5" s="1"/>
  <c r="P84" i="5" s="1"/>
  <c r="V84" i="5" s="1"/>
  <c r="W84" i="5" s="1"/>
  <c r="X84" i="5" s="1"/>
  <c r="L84" i="5" s="1"/>
  <c r="D179" i="5" a="1"/>
  <c r="D179" i="5" s="1"/>
  <c r="M179" i="5" s="1"/>
  <c r="N179" i="5" s="1"/>
  <c r="O179" i="5" s="1"/>
  <c r="P179" i="5" s="1"/>
  <c r="V179" i="5" s="1"/>
  <c r="W179" i="5" s="1"/>
  <c r="X179" i="5" s="1"/>
  <c r="L179" i="5" s="1"/>
  <c r="D218" i="5" a="1"/>
  <c r="D218" i="5" s="1"/>
  <c r="M218" i="5" s="1"/>
  <c r="N218" i="5" s="1"/>
  <c r="O218" i="5" s="1"/>
  <c r="P218" i="5" s="1"/>
  <c r="V218" i="5" s="1"/>
  <c r="W218" i="5" s="1"/>
  <c r="X218" i="5" s="1"/>
  <c r="L218" i="5" s="1"/>
  <c r="D121" i="5" a="1"/>
  <c r="D121" i="5" s="1"/>
  <c r="M121" i="5" s="1"/>
  <c r="N121" i="5" s="1"/>
  <c r="O121" i="5" s="1"/>
  <c r="P121" i="5" s="1"/>
  <c r="V121" i="5" s="1"/>
  <c r="W121" i="5" s="1"/>
  <c r="X121" i="5" s="1"/>
  <c r="L121" i="5" s="1"/>
  <c r="D286" i="5" a="1"/>
  <c r="D286" i="5" s="1"/>
  <c r="M286" i="5" s="1"/>
  <c r="N286" i="5" s="1"/>
  <c r="O286" i="5" s="1"/>
  <c r="P286" i="5" s="1"/>
  <c r="V286" i="5" s="1"/>
  <c r="W286" i="5" s="1"/>
  <c r="X286" i="5" s="1"/>
  <c r="L286" i="5" s="1"/>
  <c r="D144" i="5" a="1"/>
  <c r="D144" i="5" s="1"/>
  <c r="M144" i="5" s="1"/>
  <c r="N144" i="5" s="1"/>
  <c r="O144" i="5" s="1"/>
  <c r="P144" i="5" s="1"/>
  <c r="V144" i="5" s="1"/>
  <c r="W144" i="5" s="1"/>
  <c r="X144" i="5" s="1"/>
  <c r="L144" i="5" s="1"/>
  <c r="D125" i="5" a="1"/>
  <c r="D125" i="5" s="1"/>
  <c r="M125" i="5" s="1"/>
  <c r="N125" i="5" s="1"/>
  <c r="O125" i="5" s="1"/>
  <c r="P125" i="5" s="1"/>
  <c r="V125" i="5" s="1"/>
  <c r="W125" i="5" s="1"/>
  <c r="X125" i="5" s="1"/>
  <c r="L125" i="5" s="1"/>
  <c r="D217" i="5" a="1"/>
  <c r="D217" i="5" s="1"/>
  <c r="M217" i="5" s="1"/>
  <c r="N217" i="5" s="1"/>
  <c r="O217" i="5" s="1"/>
  <c r="P217" i="5" s="1"/>
  <c r="V217" i="5" s="1"/>
  <c r="W217" i="5" s="1"/>
  <c r="X217" i="5" s="1"/>
  <c r="L217" i="5" s="1"/>
  <c r="D35" i="5" a="1"/>
  <c r="D35" i="5" s="1"/>
  <c r="M35" i="5" s="1"/>
  <c r="D180" i="5" a="1"/>
  <c r="D180" i="5" s="1"/>
  <c r="M180" i="5" s="1"/>
  <c r="N180" i="5" s="1"/>
  <c r="O180" i="5" s="1"/>
  <c r="P180" i="5" s="1"/>
  <c r="V180" i="5" s="1"/>
  <c r="W180" i="5" s="1"/>
  <c r="X180" i="5" s="1"/>
  <c r="L180" i="5" s="1"/>
  <c r="D164" i="5" a="1"/>
  <c r="D164" i="5" s="1"/>
  <c r="M164" i="5" s="1"/>
  <c r="N164" i="5" s="1"/>
  <c r="O164" i="5" s="1"/>
  <c r="P164" i="5" s="1"/>
  <c r="V164" i="5" s="1"/>
  <c r="W164" i="5" s="1"/>
  <c r="X164" i="5" s="1"/>
  <c r="L164" i="5" s="1"/>
  <c r="D262" i="5" a="1"/>
  <c r="D262" i="5" s="1"/>
  <c r="M262" i="5" s="1"/>
  <c r="N262" i="5" s="1"/>
  <c r="O262" i="5" s="1"/>
  <c r="P262" i="5" s="1"/>
  <c r="V262" i="5" s="1"/>
  <c r="W262" i="5" s="1"/>
  <c r="X262" i="5" s="1"/>
  <c r="L262" i="5" s="1"/>
  <c r="D152" i="5" a="1"/>
  <c r="D152" i="5" s="1"/>
  <c r="M152" i="5" s="1"/>
  <c r="N152" i="5" s="1"/>
  <c r="O152" i="5" s="1"/>
  <c r="P152" i="5" s="1"/>
  <c r="V152" i="5" s="1"/>
  <c r="W152" i="5" s="1"/>
  <c r="X152" i="5" s="1"/>
  <c r="L152" i="5" s="1"/>
  <c r="D128" i="5" a="1"/>
  <c r="D128" i="5" s="1"/>
  <c r="M128" i="5" s="1"/>
  <c r="N128" i="5" s="1"/>
  <c r="O128" i="5" s="1"/>
  <c r="P128" i="5" s="1"/>
  <c r="V128" i="5" s="1"/>
  <c r="W128" i="5" s="1"/>
  <c r="X128" i="5" s="1"/>
  <c r="L128" i="5" s="1"/>
  <c r="D239" i="5" a="1"/>
  <c r="D239" i="5" s="1"/>
  <c r="M239" i="5" s="1"/>
  <c r="N239" i="5" s="1"/>
  <c r="O239" i="5" s="1"/>
  <c r="P239" i="5" s="1"/>
  <c r="V239" i="5" s="1"/>
  <c r="W239" i="5" s="1"/>
  <c r="X239" i="5" s="1"/>
  <c r="L239" i="5" s="1"/>
  <c r="D237" i="5" a="1"/>
  <c r="D237" i="5" s="1"/>
  <c r="M237" i="5" s="1"/>
  <c r="N237" i="5" s="1"/>
  <c r="O237" i="5" s="1"/>
  <c r="P237" i="5" s="1"/>
  <c r="V237" i="5" s="1"/>
  <c r="W237" i="5" s="1"/>
  <c r="X237" i="5" s="1"/>
  <c r="L237" i="5" s="1"/>
  <c r="D111" i="5" a="1"/>
  <c r="D111" i="5" s="1"/>
  <c r="M111" i="5" s="1"/>
  <c r="N111" i="5" s="1"/>
  <c r="O111" i="5" s="1"/>
  <c r="P111" i="5" s="1"/>
  <c r="V111" i="5" s="1"/>
  <c r="W111" i="5" s="1"/>
  <c r="X111" i="5" s="1"/>
  <c r="L111" i="5" s="1"/>
  <c r="D139" i="5" a="1"/>
  <c r="D139" i="5" s="1"/>
  <c r="M139" i="5" s="1"/>
  <c r="N139" i="5" s="1"/>
  <c r="O139" i="5" s="1"/>
  <c r="P139" i="5" s="1"/>
  <c r="V139" i="5" s="1"/>
  <c r="W139" i="5" s="1"/>
  <c r="X139" i="5" s="1"/>
  <c r="L139" i="5" s="1"/>
  <c r="D246" i="5" a="1"/>
  <c r="D246" i="5" s="1"/>
  <c r="M246" i="5" s="1"/>
  <c r="N246" i="5" s="1"/>
  <c r="O246" i="5" s="1"/>
  <c r="P246" i="5" s="1"/>
  <c r="V246" i="5" s="1"/>
  <c r="W246" i="5" s="1"/>
  <c r="X246" i="5" s="1"/>
  <c r="L246" i="5" s="1"/>
  <c r="D183" i="5" a="1"/>
  <c r="D183" i="5" s="1"/>
  <c r="M183" i="5" s="1"/>
  <c r="N183" i="5" s="1"/>
  <c r="O183" i="5" s="1"/>
  <c r="P183" i="5" s="1"/>
  <c r="V183" i="5" s="1"/>
  <c r="W183" i="5" s="1"/>
  <c r="X183" i="5" s="1"/>
  <c r="L183" i="5" s="1"/>
  <c r="D271" i="5" a="1"/>
  <c r="D271" i="5" s="1"/>
  <c r="M271" i="5" s="1"/>
  <c r="N271" i="5" s="1"/>
  <c r="O271" i="5" s="1"/>
  <c r="P271" i="5" s="1"/>
  <c r="V271" i="5" s="1"/>
  <c r="W271" i="5" s="1"/>
  <c r="X271" i="5" s="1"/>
  <c r="L271" i="5" s="1"/>
  <c r="D195" i="5" a="1"/>
  <c r="D195" i="5" s="1"/>
  <c r="M195" i="5" s="1"/>
  <c r="N195" i="5" s="1"/>
  <c r="O195" i="5" s="1"/>
  <c r="P195" i="5" s="1"/>
  <c r="V195" i="5" s="1"/>
  <c r="W195" i="5" s="1"/>
  <c r="X195" i="5" s="1"/>
  <c r="L195" i="5" s="1"/>
  <c r="D205" i="5" a="1"/>
  <c r="D205" i="5" s="1"/>
  <c r="M205" i="5" s="1"/>
  <c r="N205" i="5" s="1"/>
  <c r="O205" i="5" s="1"/>
  <c r="P205" i="5" s="1"/>
  <c r="V205" i="5" s="1"/>
  <c r="W205" i="5" s="1"/>
  <c r="X205" i="5" s="1"/>
  <c r="L205" i="5" s="1"/>
  <c r="D280" i="5" a="1"/>
  <c r="D280" i="5" s="1"/>
  <c r="M280" i="5" s="1"/>
  <c r="N280" i="5" s="1"/>
  <c r="O280" i="5" s="1"/>
  <c r="P280" i="5" s="1"/>
  <c r="V280" i="5" s="1"/>
  <c r="W280" i="5" s="1"/>
  <c r="X280" i="5" s="1"/>
  <c r="L280" i="5" s="1"/>
  <c r="D248" i="5" a="1"/>
  <c r="D248" i="5" s="1"/>
  <c r="M248" i="5" s="1"/>
  <c r="N248" i="5" s="1"/>
  <c r="O248" i="5" s="1"/>
  <c r="P248" i="5" s="1"/>
  <c r="V248" i="5" s="1"/>
  <c r="W248" i="5" s="1"/>
  <c r="X248" i="5" s="1"/>
  <c r="L248" i="5" s="1"/>
  <c r="D113" i="5" a="1"/>
  <c r="D113" i="5" s="1"/>
  <c r="M113" i="5" s="1"/>
  <c r="N113" i="5" s="1"/>
  <c r="O113" i="5" s="1"/>
  <c r="P113" i="5" s="1"/>
  <c r="V113" i="5" s="1"/>
  <c r="W113" i="5" s="1"/>
  <c r="X113" i="5" s="1"/>
  <c r="L113" i="5" s="1"/>
  <c r="D219" i="5" a="1"/>
  <c r="D219" i="5" s="1"/>
  <c r="M219" i="5" s="1"/>
  <c r="N219" i="5" s="1"/>
  <c r="O219" i="5" s="1"/>
  <c r="P219" i="5" s="1"/>
  <c r="V219" i="5" s="1"/>
  <c r="W219" i="5" s="1"/>
  <c r="X219" i="5" s="1"/>
  <c r="L219" i="5" s="1"/>
  <c r="D281" i="5" a="1"/>
  <c r="D281" i="5" s="1"/>
  <c r="M281" i="5" s="1"/>
  <c r="N281" i="5" s="1"/>
  <c r="O281" i="5" s="1"/>
  <c r="P281" i="5" s="1"/>
  <c r="V281" i="5" s="1"/>
  <c r="W281" i="5" s="1"/>
  <c r="X281" i="5" s="1"/>
  <c r="L281" i="5" s="1"/>
  <c r="D149" i="5" a="1"/>
  <c r="D149" i="5" s="1"/>
  <c r="M149" i="5" s="1"/>
  <c r="N149" i="5" s="1"/>
  <c r="O149" i="5" s="1"/>
  <c r="P149" i="5" s="1"/>
  <c r="V149" i="5" s="1"/>
  <c r="W149" i="5" s="1"/>
  <c r="X149" i="5" s="1"/>
  <c r="L149" i="5" s="1"/>
  <c r="D288" i="5" a="1"/>
  <c r="D288" i="5" s="1"/>
  <c r="M288" i="5" s="1"/>
  <c r="N288" i="5" s="1"/>
  <c r="O288" i="5" s="1"/>
  <c r="P288" i="5" s="1"/>
  <c r="V288" i="5" s="1"/>
  <c r="W288" i="5" s="1"/>
  <c r="X288" i="5" s="1"/>
  <c r="L288" i="5" s="1"/>
  <c r="D226" i="5" a="1"/>
  <c r="D226" i="5" s="1"/>
  <c r="M226" i="5" s="1"/>
  <c r="N226" i="5" s="1"/>
  <c r="O226" i="5" s="1"/>
  <c r="P226" i="5" s="1"/>
  <c r="V226" i="5" s="1"/>
  <c r="W226" i="5" s="1"/>
  <c r="X226" i="5" s="1"/>
  <c r="L226" i="5" s="1"/>
  <c r="D251" i="5" a="1"/>
  <c r="D251" i="5" s="1"/>
  <c r="M251" i="5" s="1"/>
  <c r="N251" i="5" s="1"/>
  <c r="O251" i="5" s="1"/>
  <c r="P251" i="5" s="1"/>
  <c r="V251" i="5" s="1"/>
  <c r="W251" i="5" s="1"/>
  <c r="X251" i="5" s="1"/>
  <c r="L251" i="5" s="1"/>
  <c r="D257" i="5" a="1"/>
  <c r="D257" i="5" s="1"/>
  <c r="M257" i="5" s="1"/>
  <c r="N257" i="5" s="1"/>
  <c r="O257" i="5" s="1"/>
  <c r="P257" i="5" s="1"/>
  <c r="V257" i="5" s="1"/>
  <c r="W257" i="5" s="1"/>
  <c r="X257" i="5" s="1"/>
  <c r="L257" i="5" s="1"/>
  <c r="D89" i="5" a="1"/>
  <c r="D89" i="5" s="1"/>
  <c r="M89" i="5" s="1"/>
  <c r="N89" i="5" s="1"/>
  <c r="O89" i="5" s="1"/>
  <c r="P89" i="5" s="1"/>
  <c r="V89" i="5" s="1"/>
  <c r="W89" i="5" s="1"/>
  <c r="X89" i="5" s="1"/>
  <c r="L89" i="5" s="1"/>
  <c r="D238" i="5" a="1"/>
  <c r="D238" i="5" s="1"/>
  <c r="M238" i="5" s="1"/>
  <c r="N238" i="5" s="1"/>
  <c r="O238" i="5" s="1"/>
  <c r="P238" i="5" s="1"/>
  <c r="V238" i="5" s="1"/>
  <c r="W238" i="5" s="1"/>
  <c r="X238" i="5" s="1"/>
  <c r="L238" i="5" s="1"/>
  <c r="D186" i="5" a="1"/>
  <c r="D186" i="5" s="1"/>
  <c r="M186" i="5" s="1"/>
  <c r="N186" i="5" s="1"/>
  <c r="O186" i="5" s="1"/>
  <c r="P186" i="5" s="1"/>
  <c r="V186" i="5" s="1"/>
  <c r="W186" i="5" s="1"/>
  <c r="X186" i="5" s="1"/>
  <c r="L186" i="5" s="1"/>
  <c r="D269" i="5" a="1"/>
  <c r="D269" i="5" s="1"/>
  <c r="M269" i="5" s="1"/>
  <c r="N269" i="5" s="1"/>
  <c r="O269" i="5" s="1"/>
  <c r="P269" i="5" s="1"/>
  <c r="V269" i="5" s="1"/>
  <c r="W269" i="5" s="1"/>
  <c r="X269" i="5" s="1"/>
  <c r="L269" i="5" s="1"/>
  <c r="D235" i="5" a="1"/>
  <c r="D235" i="5" s="1"/>
  <c r="M235" i="5" s="1"/>
  <c r="N235" i="5" s="1"/>
  <c r="O235" i="5" s="1"/>
  <c r="P235" i="5" s="1"/>
  <c r="V235" i="5" s="1"/>
  <c r="W235" i="5" s="1"/>
  <c r="X235" i="5" s="1"/>
  <c r="L235" i="5" s="1"/>
  <c r="D61" i="5" a="1"/>
  <c r="D61" i="5" s="1"/>
  <c r="M61" i="5" s="1"/>
  <c r="D53" i="5" a="1"/>
  <c r="D53" i="5" s="1"/>
  <c r="M53" i="5" s="1"/>
  <c r="D104" i="5" a="1"/>
  <c r="D104" i="5" s="1"/>
  <c r="M104" i="5" s="1"/>
  <c r="N104" i="5" s="1"/>
  <c r="O104" i="5" s="1"/>
  <c r="P104" i="5" s="1"/>
  <c r="V104" i="5" s="1"/>
  <c r="W104" i="5" s="1"/>
  <c r="X104" i="5" s="1"/>
  <c r="L104" i="5" s="1"/>
  <c r="D123" i="5" a="1"/>
  <c r="D123" i="5" s="1"/>
  <c r="M123" i="5" s="1"/>
  <c r="N123" i="5" s="1"/>
  <c r="O123" i="5" s="1"/>
  <c r="P123" i="5" s="1"/>
  <c r="V123" i="5" s="1"/>
  <c r="W123" i="5" s="1"/>
  <c r="X123" i="5" s="1"/>
  <c r="L123" i="5" s="1"/>
  <c r="D120" i="5" a="1"/>
  <c r="D120" i="5" s="1"/>
  <c r="M120" i="5" s="1"/>
  <c r="N120" i="5" s="1"/>
  <c r="O120" i="5" s="1"/>
  <c r="P120" i="5" s="1"/>
  <c r="V120" i="5" s="1"/>
  <c r="W120" i="5" s="1"/>
  <c r="X120" i="5" s="1"/>
  <c r="L120" i="5" s="1"/>
  <c r="D58" i="5" a="1"/>
  <c r="D58" i="5" s="1"/>
  <c r="M58" i="5" s="1"/>
  <c r="D45" i="5" a="1"/>
  <c r="D45" i="5" s="1"/>
  <c r="M45" i="5" s="1"/>
  <c r="D130" i="5" a="1"/>
  <c r="D130" i="5" s="1"/>
  <c r="M130" i="5" s="1"/>
  <c r="N130" i="5" s="1"/>
  <c r="O130" i="5" s="1"/>
  <c r="P130" i="5" s="1"/>
  <c r="V130" i="5" s="1"/>
  <c r="W130" i="5" s="1"/>
  <c r="X130" i="5" s="1"/>
  <c r="L130" i="5" s="1"/>
  <c r="D249" i="5" a="1"/>
  <c r="D249" i="5" s="1"/>
  <c r="M249" i="5" s="1"/>
  <c r="N249" i="5" s="1"/>
  <c r="O249" i="5" s="1"/>
  <c r="P249" i="5" s="1"/>
  <c r="V249" i="5" s="1"/>
  <c r="W249" i="5" s="1"/>
  <c r="X249" i="5" s="1"/>
  <c r="L249" i="5" s="1"/>
  <c r="D55" i="5" a="1"/>
  <c r="D55" i="5" s="1"/>
  <c r="M55" i="5" s="1"/>
  <c r="D201" i="5" a="1"/>
  <c r="D201" i="5" s="1"/>
  <c r="M201" i="5" s="1"/>
  <c r="N201" i="5" s="1"/>
  <c r="O201" i="5" s="1"/>
  <c r="P201" i="5" s="1"/>
  <c r="V201" i="5" s="1"/>
  <c r="W201" i="5" s="1"/>
  <c r="X201" i="5" s="1"/>
  <c r="L201" i="5" s="1"/>
  <c r="D47" i="5" a="1"/>
  <c r="D47" i="5" s="1"/>
  <c r="M47" i="5" s="1"/>
  <c r="D133" i="5" a="1"/>
  <c r="D133" i="5" s="1"/>
  <c r="M133" i="5" s="1"/>
  <c r="N133" i="5" s="1"/>
  <c r="O133" i="5" s="1"/>
  <c r="P133" i="5" s="1"/>
  <c r="V133" i="5" s="1"/>
  <c r="W133" i="5" s="1"/>
  <c r="X133" i="5" s="1"/>
  <c r="L133" i="5" s="1"/>
  <c r="D145" i="5" a="1"/>
  <c r="D145" i="5" s="1"/>
  <c r="M145" i="5" s="1"/>
  <c r="N145" i="5" s="1"/>
  <c r="O145" i="5" s="1"/>
  <c r="P145" i="5" s="1"/>
  <c r="V145" i="5" s="1"/>
  <c r="W145" i="5" s="1"/>
  <c r="X145" i="5" s="1"/>
  <c r="L145" i="5" s="1"/>
  <c r="D31" i="5" a="1"/>
  <c r="D31" i="5" s="1"/>
  <c r="M31" i="5" s="1"/>
  <c r="D43" i="5" a="1"/>
  <c r="D43" i="5" s="1"/>
  <c r="M43" i="5" s="1"/>
  <c r="D122" i="5" a="1"/>
  <c r="D122" i="5" s="1"/>
  <c r="M122" i="5" s="1"/>
  <c r="N122" i="5" s="1"/>
  <c r="O122" i="5" s="1"/>
  <c r="P122" i="5" s="1"/>
  <c r="V122" i="5" s="1"/>
  <c r="W122" i="5" s="1"/>
  <c r="X122" i="5" s="1"/>
  <c r="L122" i="5" s="1"/>
  <c r="D274" i="5" a="1"/>
  <c r="D274" i="5" s="1"/>
  <c r="M274" i="5" s="1"/>
  <c r="N274" i="5" s="1"/>
  <c r="O274" i="5" s="1"/>
  <c r="P274" i="5" s="1"/>
  <c r="V274" i="5" s="1"/>
  <c r="W274" i="5" s="1"/>
  <c r="X274" i="5" s="1"/>
  <c r="L274" i="5" s="1"/>
  <c r="D256" i="5" a="1"/>
  <c r="D256" i="5" s="1"/>
  <c r="M256" i="5" s="1"/>
  <c r="N256" i="5" s="1"/>
  <c r="O256" i="5" s="1"/>
  <c r="P256" i="5" s="1"/>
  <c r="V256" i="5" s="1"/>
  <c r="W256" i="5" s="1"/>
  <c r="X256" i="5" s="1"/>
  <c r="L256" i="5" s="1"/>
  <c r="D182" i="5" a="1"/>
  <c r="D182" i="5" s="1"/>
  <c r="M182" i="5" s="1"/>
  <c r="N182" i="5" s="1"/>
  <c r="O182" i="5" s="1"/>
  <c r="P182" i="5" s="1"/>
  <c r="V182" i="5" s="1"/>
  <c r="W182" i="5" s="1"/>
  <c r="X182" i="5" s="1"/>
  <c r="L182" i="5" s="1"/>
  <c r="D171" i="5" a="1"/>
  <c r="D171" i="5" s="1"/>
  <c r="M171" i="5" s="1"/>
  <c r="N171" i="5" s="1"/>
  <c r="O171" i="5" s="1"/>
  <c r="P171" i="5" s="1"/>
  <c r="V171" i="5" s="1"/>
  <c r="W171" i="5" s="1"/>
  <c r="X171" i="5" s="1"/>
  <c r="L171" i="5" s="1"/>
  <c r="D181" i="5" a="1"/>
  <c r="D181" i="5" s="1"/>
  <c r="M181" i="5" s="1"/>
  <c r="N181" i="5" s="1"/>
  <c r="O181" i="5" s="1"/>
  <c r="P181" i="5" s="1"/>
  <c r="V181" i="5" s="1"/>
  <c r="W181" i="5" s="1"/>
  <c r="X181" i="5" s="1"/>
  <c r="L181" i="5" s="1"/>
  <c r="D92" i="5" a="1"/>
  <c r="D92" i="5" s="1"/>
  <c r="M92" i="5" s="1"/>
  <c r="N92" i="5" s="1"/>
  <c r="O92" i="5" s="1"/>
  <c r="P92" i="5" s="1"/>
  <c r="V92" i="5" s="1"/>
  <c r="W92" i="5" s="1"/>
  <c r="X92" i="5" s="1"/>
  <c r="L92" i="5" s="1"/>
  <c r="D116" i="5" a="1"/>
  <c r="D116" i="5" s="1"/>
  <c r="M116" i="5" s="1"/>
  <c r="N116" i="5" s="1"/>
  <c r="O116" i="5" s="1"/>
  <c r="P116" i="5" s="1"/>
  <c r="V116" i="5" s="1"/>
  <c r="W116" i="5" s="1"/>
  <c r="X116" i="5" s="1"/>
  <c r="L116" i="5" s="1"/>
  <c r="D177" i="5" a="1"/>
  <c r="D177" i="5" s="1"/>
  <c r="M177" i="5" s="1"/>
  <c r="N177" i="5" s="1"/>
  <c r="O177" i="5" s="1"/>
  <c r="P177" i="5" s="1"/>
  <c r="V177" i="5" s="1"/>
  <c r="W177" i="5" s="1"/>
  <c r="X177" i="5" s="1"/>
  <c r="L177" i="5" s="1"/>
  <c r="D85" i="5" a="1"/>
  <c r="D85" i="5" s="1"/>
  <c r="M85" i="5" s="1"/>
  <c r="N85" i="5" s="1"/>
  <c r="O85" i="5" s="1"/>
  <c r="P85" i="5" s="1"/>
  <c r="V85" i="5" s="1"/>
  <c r="W85" i="5" s="1"/>
  <c r="X85" i="5" s="1"/>
  <c r="L85" i="5" s="1"/>
  <c r="D33" i="5" a="1"/>
  <c r="D33" i="5" s="1"/>
  <c r="M33" i="5" s="1"/>
  <c r="N61" i="5" l="1"/>
  <c r="O61" i="5" s="1"/>
  <c r="P61" i="5" s="1"/>
  <c r="V61" i="5" s="1"/>
  <c r="W61" i="5" s="1"/>
  <c r="X61" i="5" s="1"/>
  <c r="L61" i="5" s="1"/>
  <c r="B61" i="5"/>
  <c r="AA169" i="5"/>
  <c r="Y169" i="5"/>
  <c r="AB169" i="5"/>
  <c r="Z169" i="5" s="1"/>
  <c r="Y170" i="5"/>
  <c r="AB170" i="5"/>
  <c r="AA170" i="5"/>
  <c r="Y173" i="5"/>
  <c r="AB173" i="5"/>
  <c r="AA173" i="5"/>
  <c r="AB95" i="5"/>
  <c r="AA95" i="5"/>
  <c r="Y95" i="5"/>
  <c r="Y192" i="5"/>
  <c r="AB192" i="5"/>
  <c r="Z192" i="5" s="1"/>
  <c r="AA192" i="5"/>
  <c r="AA205" i="5"/>
  <c r="Y205" i="5"/>
  <c r="AB205" i="5"/>
  <c r="Z205" i="5" s="1"/>
  <c r="AB190" i="5"/>
  <c r="AA190" i="5"/>
  <c r="Y190" i="5"/>
  <c r="AA77" i="5"/>
  <c r="Y77" i="5"/>
  <c r="AB77" i="5"/>
  <c r="Z77" i="5" s="1"/>
  <c r="AB148" i="5"/>
  <c r="AA148" i="5"/>
  <c r="Y148" i="5"/>
  <c r="AA236" i="5"/>
  <c r="Y236" i="5"/>
  <c r="AB236" i="5"/>
  <c r="Z236" i="5" s="1"/>
  <c r="AA235" i="5"/>
  <c r="Y235" i="5"/>
  <c r="AB235" i="5"/>
  <c r="Z235" i="5" s="1"/>
  <c r="AA144" i="5"/>
  <c r="AB144" i="5"/>
  <c r="Z144" i="5" s="1"/>
  <c r="Y144" i="5"/>
  <c r="AA231" i="5"/>
  <c r="Y231" i="5"/>
  <c r="AB231" i="5"/>
  <c r="Z231" i="5" s="1"/>
  <c r="Y76" i="5"/>
  <c r="AB76" i="5"/>
  <c r="AA76" i="5"/>
  <c r="Y103" i="5"/>
  <c r="AB103" i="5"/>
  <c r="AA103" i="5"/>
  <c r="AB284" i="5"/>
  <c r="Z284" i="5" s="1"/>
  <c r="AA284" i="5"/>
  <c r="Y284" i="5"/>
  <c r="Y212" i="5"/>
  <c r="AB212" i="5"/>
  <c r="AA212" i="5"/>
  <c r="B31" i="5"/>
  <c r="N31" i="5"/>
  <c r="O31" i="5" s="1"/>
  <c r="P31" i="5" s="1"/>
  <c r="V31" i="5" s="1"/>
  <c r="W31" i="5" s="1"/>
  <c r="X31" i="5" s="1"/>
  <c r="L31" i="5" s="1"/>
  <c r="Y271" i="5"/>
  <c r="AA271" i="5"/>
  <c r="AB271" i="5"/>
  <c r="Z271" i="5" s="1"/>
  <c r="AA202" i="5"/>
  <c r="Y202" i="5"/>
  <c r="AB202" i="5"/>
  <c r="Z202" i="5" s="1"/>
  <c r="AA75" i="5"/>
  <c r="Y75" i="5"/>
  <c r="AB75" i="5"/>
  <c r="Z75" i="5" s="1"/>
  <c r="Y97" i="5"/>
  <c r="AA97" i="5"/>
  <c r="AB97" i="5"/>
  <c r="Z97" i="5" s="1"/>
  <c r="Y240" i="5"/>
  <c r="AB240" i="5"/>
  <c r="AA240" i="5"/>
  <c r="AB176" i="5"/>
  <c r="AA176" i="5"/>
  <c r="Y176" i="5"/>
  <c r="AA287" i="5"/>
  <c r="Y287" i="5"/>
  <c r="AB287" i="5"/>
  <c r="Z287" i="5" s="1"/>
  <c r="Y146" i="5"/>
  <c r="AB146" i="5"/>
  <c r="AA146" i="5"/>
  <c r="AA159" i="5"/>
  <c r="AB159" i="5"/>
  <c r="Y159" i="5"/>
  <c r="N29" i="5"/>
  <c r="O29" i="5" s="1"/>
  <c r="P29" i="5" s="1"/>
  <c r="V29" i="5" s="1"/>
  <c r="W29" i="5" s="1"/>
  <c r="X29" i="5" s="1"/>
  <c r="L29" i="5" s="1"/>
  <c r="B29" i="5"/>
  <c r="AB74" i="5"/>
  <c r="Z74" i="5" s="1"/>
  <c r="Y74" i="5"/>
  <c r="AA74" i="5"/>
  <c r="AA145" i="5"/>
  <c r="Y145" i="5"/>
  <c r="AB145" i="5"/>
  <c r="Z145" i="5" s="1"/>
  <c r="Y183" i="5"/>
  <c r="AB183" i="5"/>
  <c r="AA183" i="5"/>
  <c r="AA147" i="5"/>
  <c r="Y147" i="5"/>
  <c r="AB147" i="5"/>
  <c r="Z147" i="5" s="1"/>
  <c r="AA127" i="5"/>
  <c r="AB127" i="5"/>
  <c r="Y127" i="5"/>
  <c r="AB119" i="5"/>
  <c r="AA119" i="5"/>
  <c r="Y119" i="5"/>
  <c r="B28" i="5"/>
  <c r="N28" i="5"/>
  <c r="O28" i="5" s="1"/>
  <c r="P28" i="5" s="1"/>
  <c r="V28" i="5" s="1"/>
  <c r="W28" i="5" s="1"/>
  <c r="X28" i="5" s="1"/>
  <c r="L28" i="5" s="1"/>
  <c r="AB141" i="5"/>
  <c r="AA141" i="5"/>
  <c r="Y141" i="5"/>
  <c r="Y282" i="5"/>
  <c r="AB282" i="5"/>
  <c r="AA282" i="5"/>
  <c r="AB133" i="5"/>
  <c r="AA133" i="5"/>
  <c r="Y133" i="5"/>
  <c r="Y246" i="5"/>
  <c r="AB246" i="5"/>
  <c r="AA246" i="5"/>
  <c r="N65" i="5"/>
  <c r="O65" i="5" s="1"/>
  <c r="P65" i="5" s="1"/>
  <c r="V65" i="5" s="1"/>
  <c r="W65" i="5" s="1"/>
  <c r="X65" i="5" s="1"/>
  <c r="L65" i="5" s="1"/>
  <c r="B65" i="5"/>
  <c r="AA206" i="5"/>
  <c r="Y206" i="5"/>
  <c r="AB206" i="5"/>
  <c r="Z206" i="5" s="1"/>
  <c r="Y175" i="5"/>
  <c r="AB175" i="5"/>
  <c r="AA175" i="5"/>
  <c r="AB252" i="5"/>
  <c r="AA252" i="5"/>
  <c r="Y252" i="5"/>
  <c r="AA228" i="5"/>
  <c r="AB228" i="5"/>
  <c r="Y228" i="5"/>
  <c r="Y96" i="5"/>
  <c r="AB96" i="5"/>
  <c r="AA96" i="5"/>
  <c r="AB260" i="5"/>
  <c r="Z260" i="5" s="1"/>
  <c r="AA260" i="5"/>
  <c r="Y260" i="5"/>
  <c r="N47" i="5"/>
  <c r="O47" i="5" s="1"/>
  <c r="P47" i="5" s="1"/>
  <c r="V47" i="5" s="1"/>
  <c r="W47" i="5" s="1"/>
  <c r="X47" i="5" s="1"/>
  <c r="L47" i="5" s="1"/>
  <c r="B47" i="5"/>
  <c r="Y139" i="5"/>
  <c r="AB139" i="5"/>
  <c r="AA139" i="5"/>
  <c r="Y162" i="5"/>
  <c r="AB162" i="5"/>
  <c r="Z162" i="5" s="1"/>
  <c r="AA162" i="5"/>
  <c r="Y100" i="5"/>
  <c r="AB100" i="5"/>
  <c r="AA100" i="5"/>
  <c r="N56" i="5"/>
  <c r="O56" i="5" s="1"/>
  <c r="P56" i="5" s="1"/>
  <c r="V56" i="5" s="1"/>
  <c r="W56" i="5" s="1"/>
  <c r="X56" i="5" s="1"/>
  <c r="L56" i="5" s="1"/>
  <c r="B56" i="5"/>
  <c r="AA273" i="5"/>
  <c r="Y273" i="5"/>
  <c r="AB273" i="5"/>
  <c r="Z273" i="5" s="1"/>
  <c r="Y101" i="5"/>
  <c r="AB101" i="5"/>
  <c r="AA101" i="5"/>
  <c r="Y285" i="5"/>
  <c r="AB285" i="5"/>
  <c r="AA285" i="5"/>
  <c r="AB201" i="5"/>
  <c r="Z201" i="5" s="1"/>
  <c r="AA201" i="5"/>
  <c r="Y201" i="5"/>
  <c r="AB111" i="5"/>
  <c r="AA111" i="5"/>
  <c r="Y111" i="5"/>
  <c r="AB98" i="5"/>
  <c r="Z98" i="5" s="1"/>
  <c r="AA98" i="5"/>
  <c r="Y98" i="5"/>
  <c r="N57" i="5"/>
  <c r="O57" i="5" s="1"/>
  <c r="P57" i="5" s="1"/>
  <c r="V57" i="5" s="1"/>
  <c r="W57" i="5" s="1"/>
  <c r="X57" i="5" s="1"/>
  <c r="L57" i="5" s="1"/>
  <c r="B57" i="5"/>
  <c r="AB156" i="5"/>
  <c r="Y156" i="5"/>
  <c r="AA156" i="5"/>
  <c r="AA185" i="5"/>
  <c r="Y185" i="5"/>
  <c r="AB185" i="5"/>
  <c r="Z185" i="5" s="1"/>
  <c r="AB107" i="5"/>
  <c r="Z107" i="5" s="1"/>
  <c r="AA107" i="5"/>
  <c r="Y107" i="5"/>
  <c r="B46" i="5"/>
  <c r="N46" i="5"/>
  <c r="O46" i="5" s="1"/>
  <c r="P46" i="5" s="1"/>
  <c r="V46" i="5" s="1"/>
  <c r="W46" i="5" s="1"/>
  <c r="X46" i="5" s="1"/>
  <c r="L46" i="5" s="1"/>
  <c r="AB118" i="5"/>
  <c r="AA118" i="5"/>
  <c r="Y118" i="5"/>
  <c r="N55" i="5"/>
  <c r="O55" i="5" s="1"/>
  <c r="P55" i="5" s="1"/>
  <c r="V55" i="5" s="1"/>
  <c r="W55" i="5" s="1"/>
  <c r="X55" i="5" s="1"/>
  <c r="L55" i="5" s="1"/>
  <c r="B55" i="5"/>
  <c r="Y237" i="5"/>
  <c r="AB237" i="5"/>
  <c r="AA237" i="5"/>
  <c r="AB87" i="5"/>
  <c r="AA87" i="5"/>
  <c r="Y87" i="5"/>
  <c r="N50" i="5"/>
  <c r="O50" i="5" s="1"/>
  <c r="P50" i="5" s="1"/>
  <c r="V50" i="5" s="1"/>
  <c r="W50" i="5" s="1"/>
  <c r="X50" i="5" s="1"/>
  <c r="L50" i="5" s="1"/>
  <c r="B50" i="5"/>
  <c r="A50" i="5"/>
  <c r="AA150" i="5"/>
  <c r="Y150" i="5"/>
  <c r="AB150" i="5"/>
  <c r="N32" i="5"/>
  <c r="O32" i="5" s="1"/>
  <c r="P32" i="5" s="1"/>
  <c r="V32" i="5" s="1"/>
  <c r="W32" i="5" s="1"/>
  <c r="X32" i="5" s="1"/>
  <c r="L32" i="5" s="1"/>
  <c r="B32" i="5"/>
  <c r="Y253" i="5"/>
  <c r="AA253" i="5"/>
  <c r="AB253" i="5"/>
  <c r="Z253" i="5" s="1"/>
  <c r="N38" i="5"/>
  <c r="O38" i="5" s="1"/>
  <c r="P38" i="5" s="1"/>
  <c r="V38" i="5" s="1"/>
  <c r="W38" i="5" s="1"/>
  <c r="X38" i="5" s="1"/>
  <c r="L38" i="5" s="1"/>
  <c r="B38" i="5"/>
  <c r="AA177" i="5"/>
  <c r="Y177" i="5"/>
  <c r="AB177" i="5"/>
  <c r="Y226" i="5"/>
  <c r="AB226" i="5"/>
  <c r="AA226" i="5"/>
  <c r="Y93" i="5"/>
  <c r="AB93" i="5"/>
  <c r="Z93" i="5" s="1"/>
  <c r="AA93" i="5"/>
  <c r="B52" i="5"/>
  <c r="N52" i="5"/>
  <c r="O52" i="5" s="1"/>
  <c r="P52" i="5" s="1"/>
  <c r="V52" i="5" s="1"/>
  <c r="W52" i="5" s="1"/>
  <c r="X52" i="5" s="1"/>
  <c r="L52" i="5" s="1"/>
  <c r="Y191" i="5"/>
  <c r="AA191" i="5"/>
  <c r="AB191" i="5"/>
  <c r="Z191" i="5" s="1"/>
  <c r="B63" i="5"/>
  <c r="N63" i="5"/>
  <c r="O63" i="5" s="1"/>
  <c r="P63" i="5" s="1"/>
  <c r="V63" i="5" s="1"/>
  <c r="W63" i="5" s="1"/>
  <c r="X63" i="5" s="1"/>
  <c r="L63" i="5" s="1"/>
  <c r="AB224" i="5"/>
  <c r="AA224" i="5"/>
  <c r="Y224" i="5"/>
  <c r="AB157" i="5"/>
  <c r="AA157" i="5"/>
  <c r="Y157" i="5"/>
  <c r="AA136" i="5"/>
  <c r="AB136" i="5"/>
  <c r="Z136" i="5" s="1"/>
  <c r="Y136" i="5"/>
  <c r="AB116" i="5"/>
  <c r="AA116" i="5"/>
  <c r="Y116" i="5"/>
  <c r="AB288" i="5"/>
  <c r="AA288" i="5"/>
  <c r="Y288" i="5"/>
  <c r="AB167" i="5"/>
  <c r="AA167" i="5"/>
  <c r="Y167" i="5"/>
  <c r="Y242" i="5"/>
  <c r="AB242" i="5"/>
  <c r="AA242" i="5"/>
  <c r="Y117" i="5"/>
  <c r="AB117" i="5"/>
  <c r="AA117" i="5"/>
  <c r="Y88" i="5"/>
  <c r="AA88" i="5"/>
  <c r="AB88" i="5"/>
  <c r="Z88" i="5" s="1"/>
  <c r="AB279" i="5"/>
  <c r="AA279" i="5"/>
  <c r="Y279" i="5"/>
  <c r="AB291" i="5"/>
  <c r="AA291" i="5"/>
  <c r="Y291" i="5"/>
  <c r="Y209" i="5"/>
  <c r="AB209" i="5"/>
  <c r="AA209" i="5"/>
  <c r="N45" i="5"/>
  <c r="O45" i="5" s="1"/>
  <c r="P45" i="5" s="1"/>
  <c r="V45" i="5" s="1"/>
  <c r="W45" i="5" s="1"/>
  <c r="X45" i="5" s="1"/>
  <c r="L45" i="5" s="1"/>
  <c r="B45" i="5"/>
  <c r="AB152" i="5"/>
  <c r="Z152" i="5" s="1"/>
  <c r="AA152" i="5"/>
  <c r="Y152" i="5"/>
  <c r="Y270" i="5"/>
  <c r="AB270" i="5"/>
  <c r="AA270" i="5"/>
  <c r="AA140" i="5"/>
  <c r="AB140" i="5"/>
  <c r="Z140" i="5" s="1"/>
  <c r="Y140" i="5"/>
  <c r="N54" i="5"/>
  <c r="O54" i="5" s="1"/>
  <c r="P54" i="5" s="1"/>
  <c r="V54" i="5" s="1"/>
  <c r="W54" i="5" s="1"/>
  <c r="X54" i="5" s="1"/>
  <c r="L54" i="5" s="1"/>
  <c r="B54" i="5"/>
  <c r="AB281" i="5"/>
  <c r="Y281" i="5"/>
  <c r="AA281" i="5"/>
  <c r="AB262" i="5"/>
  <c r="AA262" i="5"/>
  <c r="Y262" i="5"/>
  <c r="AB126" i="5"/>
  <c r="Y126" i="5"/>
  <c r="AA126" i="5"/>
  <c r="AB194" i="5"/>
  <c r="AA194" i="5"/>
  <c r="Y194" i="5"/>
  <c r="N59" i="5"/>
  <c r="O59" i="5" s="1"/>
  <c r="P59" i="5" s="1"/>
  <c r="V59" i="5" s="1"/>
  <c r="W59" i="5" s="1"/>
  <c r="X59" i="5" s="1"/>
  <c r="L59" i="5" s="1"/>
  <c r="B59" i="5"/>
  <c r="N66" i="5"/>
  <c r="O66" i="5" s="1"/>
  <c r="P66" i="5" s="1"/>
  <c r="V66" i="5" s="1"/>
  <c r="W66" i="5" s="1"/>
  <c r="X66" i="5" s="1"/>
  <c r="L66" i="5" s="1"/>
  <c r="B66" i="5"/>
  <c r="Y261" i="5"/>
  <c r="AB261" i="5"/>
  <c r="AA261" i="5"/>
  <c r="Y79" i="5"/>
  <c r="AB79" i="5"/>
  <c r="AA79" i="5"/>
  <c r="AB171" i="5"/>
  <c r="AA171" i="5"/>
  <c r="Y171" i="5"/>
  <c r="Y219" i="5"/>
  <c r="AB219" i="5"/>
  <c r="AA219" i="5"/>
  <c r="AB267" i="5"/>
  <c r="Y267" i="5"/>
  <c r="AA267" i="5"/>
  <c r="Y277" i="5"/>
  <c r="AB277" i="5"/>
  <c r="AA277" i="5"/>
  <c r="Y122" i="5"/>
  <c r="AB122" i="5"/>
  <c r="AA122" i="5"/>
  <c r="AA125" i="5"/>
  <c r="Y125" i="5"/>
  <c r="AB125" i="5"/>
  <c r="AB283" i="5"/>
  <c r="AA283" i="5"/>
  <c r="Y283" i="5"/>
  <c r="Y221" i="5"/>
  <c r="AB221" i="5"/>
  <c r="AA221" i="5"/>
  <c r="AB275" i="5"/>
  <c r="AA275" i="5"/>
  <c r="Y275" i="5"/>
  <c r="AB244" i="5"/>
  <c r="AA244" i="5"/>
  <c r="Y244" i="5"/>
  <c r="N43" i="5"/>
  <c r="O43" i="5" s="1"/>
  <c r="P43" i="5" s="1"/>
  <c r="V43" i="5" s="1"/>
  <c r="W43" i="5" s="1"/>
  <c r="X43" i="5" s="1"/>
  <c r="L43" i="5" s="1"/>
  <c r="B43" i="5"/>
  <c r="Y195" i="5"/>
  <c r="AB195" i="5"/>
  <c r="AA195" i="5"/>
  <c r="Y241" i="5"/>
  <c r="AB241" i="5"/>
  <c r="AA241" i="5"/>
  <c r="AB193" i="5"/>
  <c r="AA193" i="5"/>
  <c r="Y193" i="5"/>
  <c r="N39" i="5"/>
  <c r="O39" i="5" s="1"/>
  <c r="P39" i="5" s="1"/>
  <c r="V39" i="5" s="1"/>
  <c r="W39" i="5" s="1"/>
  <c r="X39" i="5" s="1"/>
  <c r="L39" i="5" s="1"/>
  <c r="B39" i="5"/>
  <c r="AB216" i="5"/>
  <c r="Y216" i="5"/>
  <c r="AA216" i="5"/>
  <c r="AB90" i="5"/>
  <c r="AA90" i="5"/>
  <c r="Y90" i="5"/>
  <c r="Y254" i="5"/>
  <c r="AB254" i="5"/>
  <c r="AA254" i="5"/>
  <c r="Y269" i="5"/>
  <c r="AB269" i="5"/>
  <c r="AA269" i="5"/>
  <c r="Y286" i="5"/>
  <c r="AB286" i="5"/>
  <c r="AA286" i="5"/>
  <c r="AA143" i="5"/>
  <c r="Y143" i="5"/>
  <c r="AB143" i="5"/>
  <c r="Z143" i="5" s="1"/>
  <c r="Y81" i="5"/>
  <c r="AA81" i="5"/>
  <c r="AB81" i="5"/>
  <c r="Z81" i="5" s="1"/>
  <c r="Y186" i="5"/>
  <c r="AB186" i="5"/>
  <c r="AA186" i="5"/>
  <c r="AA121" i="5"/>
  <c r="Y121" i="5"/>
  <c r="AB121" i="5"/>
  <c r="Z121" i="5" s="1"/>
  <c r="AA259" i="5"/>
  <c r="AB259" i="5"/>
  <c r="Z259" i="5" s="1"/>
  <c r="Y259" i="5"/>
  <c r="B34" i="5"/>
  <c r="N34" i="5"/>
  <c r="O34" i="5" s="1"/>
  <c r="P34" i="5" s="1"/>
  <c r="V34" i="5" s="1"/>
  <c r="W34" i="5" s="1"/>
  <c r="X34" i="5" s="1"/>
  <c r="L34" i="5" s="1"/>
  <c r="AB290" i="5"/>
  <c r="AA290" i="5"/>
  <c r="Y290" i="5"/>
  <c r="AA198" i="5"/>
  <c r="Y198" i="5"/>
  <c r="AB198" i="5"/>
  <c r="AB72" i="5"/>
  <c r="AA72" i="5"/>
  <c r="Y72" i="5"/>
  <c r="Y207" i="5"/>
  <c r="AA207" i="5"/>
  <c r="AB207" i="5"/>
  <c r="Z207" i="5" s="1"/>
  <c r="AB238" i="5"/>
  <c r="Y238" i="5"/>
  <c r="AA238" i="5"/>
  <c r="AB218" i="5"/>
  <c r="Z218" i="5" s="1"/>
  <c r="AA218" i="5"/>
  <c r="Y218" i="5"/>
  <c r="AA86" i="5"/>
  <c r="Y86" i="5"/>
  <c r="AB86" i="5"/>
  <c r="Z86" i="5" s="1"/>
  <c r="AB71" i="5"/>
  <c r="AA71" i="5"/>
  <c r="Y71" i="5"/>
  <c r="AA137" i="5"/>
  <c r="Y137" i="5"/>
  <c r="AB137" i="5"/>
  <c r="Z137" i="5" s="1"/>
  <c r="AB82" i="5"/>
  <c r="Y82" i="5"/>
  <c r="AA82" i="5"/>
  <c r="AA153" i="5"/>
  <c r="Y153" i="5"/>
  <c r="AB153" i="5"/>
  <c r="Y89" i="5"/>
  <c r="AB89" i="5"/>
  <c r="AA89" i="5"/>
  <c r="Y179" i="5"/>
  <c r="AB179" i="5"/>
  <c r="AA179" i="5"/>
  <c r="AA247" i="5"/>
  <c r="Y247" i="5"/>
  <c r="AB247" i="5"/>
  <c r="Z247" i="5" s="1"/>
  <c r="Y124" i="5"/>
  <c r="AA124" i="5"/>
  <c r="AB124" i="5"/>
  <c r="Z124" i="5" s="1"/>
  <c r="Y210" i="5"/>
  <c r="AB210" i="5"/>
  <c r="Z210" i="5" s="1"/>
  <c r="AA210" i="5"/>
  <c r="AB73" i="5"/>
  <c r="Y73" i="5"/>
  <c r="AA73" i="5"/>
  <c r="N36" i="5"/>
  <c r="O36" i="5" s="1"/>
  <c r="P36" i="5" s="1"/>
  <c r="V36" i="5" s="1"/>
  <c r="W36" i="5" s="1"/>
  <c r="X36" i="5" s="1"/>
  <c r="L36" i="5" s="1"/>
  <c r="B36" i="5"/>
  <c r="Y266" i="5"/>
  <c r="AB266" i="5"/>
  <c r="AA266" i="5"/>
  <c r="B33" i="5"/>
  <c r="N33" i="5"/>
  <c r="O33" i="5" s="1"/>
  <c r="P33" i="5" s="1"/>
  <c r="V33" i="5" s="1"/>
  <c r="W33" i="5" s="1"/>
  <c r="X33" i="5" s="1"/>
  <c r="L33" i="5" s="1"/>
  <c r="AB257" i="5"/>
  <c r="AA257" i="5"/>
  <c r="Y257" i="5"/>
  <c r="Y84" i="5"/>
  <c r="AB84" i="5"/>
  <c r="Z84" i="5" s="1"/>
  <c r="AA84" i="5"/>
  <c r="B37" i="5"/>
  <c r="N37" i="5"/>
  <c r="O37" i="5" s="1"/>
  <c r="P37" i="5" s="1"/>
  <c r="V37" i="5" s="1"/>
  <c r="W37" i="5" s="1"/>
  <c r="X37" i="5" s="1"/>
  <c r="L37" i="5" s="1"/>
  <c r="Y178" i="5"/>
  <c r="AB178" i="5"/>
  <c r="AA178" i="5"/>
  <c r="AA99" i="5"/>
  <c r="AB99" i="5"/>
  <c r="Z99" i="5" s="1"/>
  <c r="Y99" i="5"/>
  <c r="Y232" i="5"/>
  <c r="AB232" i="5"/>
  <c r="AA232" i="5"/>
  <c r="AA213" i="5"/>
  <c r="Y213" i="5"/>
  <c r="AB213" i="5"/>
  <c r="Z213" i="5" s="1"/>
  <c r="AA85" i="5"/>
  <c r="Y85" i="5"/>
  <c r="AB85" i="5"/>
  <c r="AA251" i="5"/>
  <c r="AB251" i="5"/>
  <c r="Z251" i="5" s="1"/>
  <c r="Y251" i="5"/>
  <c r="B48" i="5"/>
  <c r="N48" i="5"/>
  <c r="O48" i="5" s="1"/>
  <c r="P48" i="5" s="1"/>
  <c r="V48" i="5" s="1"/>
  <c r="W48" i="5" s="1"/>
  <c r="X48" i="5" s="1"/>
  <c r="L48" i="5" s="1"/>
  <c r="AB189" i="5"/>
  <c r="Y189" i="5"/>
  <c r="AA189" i="5"/>
  <c r="Y204" i="5"/>
  <c r="AB204" i="5"/>
  <c r="AA204" i="5"/>
  <c r="Y67" i="5"/>
  <c r="AB67" i="5"/>
  <c r="AA67" i="5"/>
  <c r="Y263" i="5"/>
  <c r="AB263" i="5"/>
  <c r="AA263" i="5"/>
  <c r="AB230" i="5"/>
  <c r="AA230" i="5"/>
  <c r="Y230" i="5"/>
  <c r="B49" i="5"/>
  <c r="A49" i="5"/>
  <c r="N49" i="5"/>
  <c r="O49" i="5" s="1"/>
  <c r="P49" i="5" s="1"/>
  <c r="V49" i="5" s="1"/>
  <c r="W49" i="5" s="1"/>
  <c r="X49" i="5" s="1"/>
  <c r="L49" i="5" s="1"/>
  <c r="AB249" i="5"/>
  <c r="AA249" i="5"/>
  <c r="Y249" i="5"/>
  <c r="AB239" i="5"/>
  <c r="Y239" i="5"/>
  <c r="AA239" i="5"/>
  <c r="AA278" i="5"/>
  <c r="Y278" i="5"/>
  <c r="AB278" i="5"/>
  <c r="AA105" i="5"/>
  <c r="Y105" i="5"/>
  <c r="AB105" i="5"/>
  <c r="Z105" i="5" s="1"/>
  <c r="AA214" i="5"/>
  <c r="Y214" i="5"/>
  <c r="AB214" i="5"/>
  <c r="AB165" i="5"/>
  <c r="Y165" i="5"/>
  <c r="AA165" i="5"/>
  <c r="Y102" i="5"/>
  <c r="AB102" i="5"/>
  <c r="AA102" i="5"/>
  <c r="AB184" i="5"/>
  <c r="AA184" i="5"/>
  <c r="Y184" i="5"/>
  <c r="Y130" i="5"/>
  <c r="AB130" i="5"/>
  <c r="AA130" i="5"/>
  <c r="AA128" i="5"/>
  <c r="AB128" i="5"/>
  <c r="Z128" i="5" s="1"/>
  <c r="Y128" i="5"/>
  <c r="Y78" i="5"/>
  <c r="AB78" i="5"/>
  <c r="AA78" i="5"/>
  <c r="N41" i="5"/>
  <c r="O41" i="5" s="1"/>
  <c r="P41" i="5" s="1"/>
  <c r="V41" i="5" s="1"/>
  <c r="W41" i="5" s="1"/>
  <c r="X41" i="5" s="1"/>
  <c r="L41" i="5" s="1"/>
  <c r="B41" i="5"/>
  <c r="AB234" i="5"/>
  <c r="AA234" i="5"/>
  <c r="Y234" i="5"/>
  <c r="Y68" i="5"/>
  <c r="AB68" i="5"/>
  <c r="Z68" i="5" s="1"/>
  <c r="AA68" i="5"/>
  <c r="N42" i="5"/>
  <c r="O42" i="5" s="1"/>
  <c r="P42" i="5" s="1"/>
  <c r="V42" i="5" s="1"/>
  <c r="W42" i="5" s="1"/>
  <c r="X42" i="5" s="1"/>
  <c r="L42" i="5" s="1"/>
  <c r="B42" i="5"/>
  <c r="AB265" i="5"/>
  <c r="Z265" i="5" s="1"/>
  <c r="Y265" i="5"/>
  <c r="AA265" i="5"/>
  <c r="Y92" i="5"/>
  <c r="AB92" i="5"/>
  <c r="AA92" i="5"/>
  <c r="Y149" i="5"/>
  <c r="AB149" i="5"/>
  <c r="AA149" i="5"/>
  <c r="Y208" i="5"/>
  <c r="AA208" i="5"/>
  <c r="AB208" i="5"/>
  <c r="Z208" i="5" s="1"/>
  <c r="AB258" i="5"/>
  <c r="Z258" i="5" s="1"/>
  <c r="AA258" i="5"/>
  <c r="Y258" i="5"/>
  <c r="AB108" i="5"/>
  <c r="AA108" i="5"/>
  <c r="Y108" i="5"/>
  <c r="Y203" i="5"/>
  <c r="AB203" i="5"/>
  <c r="AA203" i="5"/>
  <c r="Y106" i="5"/>
  <c r="AB106" i="5"/>
  <c r="AA106" i="5"/>
  <c r="Y115" i="5"/>
  <c r="AB115" i="5"/>
  <c r="AA115" i="5"/>
  <c r="AA225" i="5"/>
  <c r="AB225" i="5"/>
  <c r="Y225" i="5"/>
  <c r="Y215" i="5"/>
  <c r="AB215" i="5"/>
  <c r="AA215" i="5"/>
  <c r="Y245" i="5"/>
  <c r="AA245" i="5"/>
  <c r="AB245" i="5"/>
  <c r="Z245" i="5" s="1"/>
  <c r="Y154" i="5"/>
  <c r="AB154" i="5"/>
  <c r="AA154" i="5"/>
  <c r="AB181" i="5"/>
  <c r="AA181" i="5"/>
  <c r="Y181" i="5"/>
  <c r="N58" i="5"/>
  <c r="O58" i="5" s="1"/>
  <c r="P58" i="5" s="1"/>
  <c r="V58" i="5" s="1"/>
  <c r="W58" i="5" s="1"/>
  <c r="X58" i="5" s="1"/>
  <c r="L58" i="5" s="1"/>
  <c r="B58" i="5"/>
  <c r="N62" i="5"/>
  <c r="O62" i="5" s="1"/>
  <c r="P62" i="5" s="1"/>
  <c r="V62" i="5" s="1"/>
  <c r="W62" i="5" s="1"/>
  <c r="X62" i="5" s="1"/>
  <c r="L62" i="5" s="1"/>
  <c r="B62" i="5"/>
  <c r="AA112" i="5"/>
  <c r="AB112" i="5"/>
  <c r="Z112" i="5" s="1"/>
  <c r="Y112" i="5"/>
  <c r="AA220" i="5"/>
  <c r="AB220" i="5"/>
  <c r="Y220" i="5"/>
  <c r="Y229" i="5"/>
  <c r="AB229" i="5"/>
  <c r="AA229" i="5"/>
  <c r="B30" i="5"/>
  <c r="N30" i="5"/>
  <c r="O30" i="5" s="1"/>
  <c r="P30" i="5" s="1"/>
  <c r="V30" i="5" s="1"/>
  <c r="W30" i="5" s="1"/>
  <c r="X30" i="5" s="1"/>
  <c r="L30" i="5" s="1"/>
  <c r="AA272" i="5"/>
  <c r="Y272" i="5"/>
  <c r="AB272" i="5"/>
  <c r="Z272" i="5" s="1"/>
  <c r="Y132" i="5"/>
  <c r="AB132" i="5"/>
  <c r="AA132" i="5"/>
  <c r="AA120" i="5"/>
  <c r="AB120" i="5"/>
  <c r="Z120" i="5" s="1"/>
  <c r="Y120" i="5"/>
  <c r="AB164" i="5"/>
  <c r="Y164" i="5"/>
  <c r="AA164" i="5"/>
  <c r="B51" i="5"/>
  <c r="N51" i="5"/>
  <c r="O51" i="5" s="1"/>
  <c r="P51" i="5" s="1"/>
  <c r="V51" i="5" s="1"/>
  <c r="W51" i="5" s="1"/>
  <c r="X51" i="5" s="1"/>
  <c r="L51" i="5" s="1"/>
  <c r="Y69" i="5"/>
  <c r="AB69" i="5"/>
  <c r="AA69" i="5"/>
  <c r="Y211" i="5"/>
  <c r="AB211" i="5"/>
  <c r="Z211" i="5" s="1"/>
  <c r="AA211" i="5"/>
  <c r="AB268" i="5"/>
  <c r="AA268" i="5"/>
  <c r="Y268" i="5"/>
  <c r="Y199" i="5"/>
  <c r="AB199" i="5"/>
  <c r="Z199" i="5" s="1"/>
  <c r="AA199" i="5"/>
  <c r="N40" i="5"/>
  <c r="O40" i="5" s="1"/>
  <c r="P40" i="5" s="1"/>
  <c r="V40" i="5" s="1"/>
  <c r="W40" i="5" s="1"/>
  <c r="X40" i="5" s="1"/>
  <c r="L40" i="5" s="1"/>
  <c r="B40" i="5"/>
  <c r="AA80" i="5"/>
  <c r="AB80" i="5"/>
  <c r="Z80" i="5" s="1"/>
  <c r="Y80" i="5"/>
  <c r="AB289" i="5"/>
  <c r="AA289" i="5"/>
  <c r="Y289" i="5"/>
  <c r="AB250" i="5"/>
  <c r="Z250" i="5" s="1"/>
  <c r="AA250" i="5"/>
  <c r="Y250" i="5"/>
  <c r="AB123" i="5"/>
  <c r="AA123" i="5"/>
  <c r="Y123" i="5"/>
  <c r="Y180" i="5"/>
  <c r="AB180" i="5"/>
  <c r="AA180" i="5"/>
  <c r="AA222" i="5"/>
  <c r="Y222" i="5"/>
  <c r="AB222" i="5"/>
  <c r="Z222" i="5" s="1"/>
  <c r="AB109" i="5"/>
  <c r="AA109" i="5"/>
  <c r="Y109" i="5"/>
  <c r="AA83" i="5"/>
  <c r="AB83" i="5"/>
  <c r="Z83" i="5" s="1"/>
  <c r="Y83" i="5"/>
  <c r="AB94" i="5"/>
  <c r="AA94" i="5"/>
  <c r="Y94" i="5"/>
  <c r="N64" i="5"/>
  <c r="O64" i="5" s="1"/>
  <c r="P64" i="5" s="1"/>
  <c r="V64" i="5" s="1"/>
  <c r="W64" i="5" s="1"/>
  <c r="X64" i="5" s="1"/>
  <c r="L64" i="5" s="1"/>
  <c r="B64" i="5"/>
  <c r="Y70" i="5"/>
  <c r="AB70" i="5"/>
  <c r="AA70" i="5"/>
  <c r="Y256" i="5"/>
  <c r="AB256" i="5"/>
  <c r="AA256" i="5"/>
  <c r="AA104" i="5"/>
  <c r="Y104" i="5"/>
  <c r="AB104" i="5"/>
  <c r="Z104" i="5" s="1"/>
  <c r="Y248" i="5"/>
  <c r="AB248" i="5"/>
  <c r="Z248" i="5" s="1"/>
  <c r="AA248" i="5"/>
  <c r="N35" i="5"/>
  <c r="O35" i="5" s="1"/>
  <c r="P35" i="5" s="1"/>
  <c r="V35" i="5" s="1"/>
  <c r="W35" i="5" s="1"/>
  <c r="X35" i="5" s="1"/>
  <c r="L35" i="5" s="1"/>
  <c r="B35" i="5"/>
  <c r="Y142" i="5"/>
  <c r="AB142" i="5"/>
  <c r="Z142" i="5" s="1"/>
  <c r="AA142" i="5"/>
  <c r="AA197" i="5"/>
  <c r="Y197" i="5"/>
  <c r="AB197" i="5"/>
  <c r="Z197" i="5" s="1"/>
  <c r="AA172" i="5"/>
  <c r="Y172" i="5"/>
  <c r="AB172" i="5"/>
  <c r="Z172" i="5" s="1"/>
  <c r="Y223" i="5"/>
  <c r="AB223" i="5"/>
  <c r="AA223" i="5"/>
  <c r="AB188" i="5"/>
  <c r="Z188" i="5" s="1"/>
  <c r="AA188" i="5"/>
  <c r="Y188" i="5"/>
  <c r="AA163" i="5"/>
  <c r="Y163" i="5"/>
  <c r="AB163" i="5"/>
  <c r="Z163" i="5" s="1"/>
  <c r="AA129" i="5"/>
  <c r="Y129" i="5"/>
  <c r="AB129" i="5"/>
  <c r="Z129" i="5" s="1"/>
  <c r="Y138" i="5"/>
  <c r="AB138" i="5"/>
  <c r="AA138" i="5"/>
  <c r="Y114" i="5"/>
  <c r="AA114" i="5"/>
  <c r="AB114" i="5"/>
  <c r="Z114" i="5" s="1"/>
  <c r="AB151" i="5"/>
  <c r="Z151" i="5" s="1"/>
  <c r="Y151" i="5"/>
  <c r="AA151" i="5"/>
  <c r="AB155" i="5"/>
  <c r="Y155" i="5"/>
  <c r="AA155" i="5"/>
  <c r="AA243" i="5"/>
  <c r="AB243" i="5"/>
  <c r="Y243" i="5"/>
  <c r="Z174" i="5"/>
  <c r="AA187" i="5"/>
  <c r="Y187" i="5"/>
  <c r="AB187" i="5"/>
  <c r="Z187" i="5" s="1"/>
  <c r="AB276" i="5"/>
  <c r="AA276" i="5"/>
  <c r="Y276" i="5"/>
  <c r="AB182" i="5"/>
  <c r="Z182" i="5" s="1"/>
  <c r="AA182" i="5"/>
  <c r="Y182" i="5"/>
  <c r="AA113" i="5"/>
  <c r="Y113" i="5"/>
  <c r="AB113" i="5"/>
  <c r="Z113" i="5" s="1"/>
  <c r="AB110" i="5"/>
  <c r="Z110" i="5" s="1"/>
  <c r="AA110" i="5"/>
  <c r="Y110" i="5"/>
  <c r="AA264" i="5"/>
  <c r="AB264" i="5"/>
  <c r="Z264" i="5" s="1"/>
  <c r="Y264" i="5"/>
  <c r="Y233" i="5"/>
  <c r="AA233" i="5"/>
  <c r="AB233" i="5"/>
  <c r="Z233" i="5" s="1"/>
  <c r="AA196" i="5"/>
  <c r="Y196" i="5"/>
  <c r="AB196" i="5"/>
  <c r="Y135" i="5"/>
  <c r="AB135" i="5"/>
  <c r="AA135" i="5"/>
  <c r="AB168" i="5"/>
  <c r="AA168" i="5"/>
  <c r="Y168" i="5"/>
  <c r="Y274" i="5"/>
  <c r="AA274" i="5"/>
  <c r="AB274" i="5"/>
  <c r="Z274" i="5" s="1"/>
  <c r="N53" i="5"/>
  <c r="O53" i="5" s="1"/>
  <c r="P53" i="5" s="1"/>
  <c r="V53" i="5" s="1"/>
  <c r="W53" i="5" s="1"/>
  <c r="X53" i="5" s="1"/>
  <c r="L53" i="5" s="1"/>
  <c r="B53" i="5"/>
  <c r="Y280" i="5"/>
  <c r="AB280" i="5"/>
  <c r="AA280" i="5"/>
  <c r="Y217" i="5"/>
  <c r="AA217" i="5"/>
  <c r="AB217" i="5"/>
  <c r="Y134" i="5"/>
  <c r="AB134" i="5"/>
  <c r="AA134" i="5"/>
  <c r="B44" i="5"/>
  <c r="N44" i="5"/>
  <c r="O44" i="5" s="1"/>
  <c r="P44" i="5" s="1"/>
  <c r="V44" i="5" s="1"/>
  <c r="W44" i="5" s="1"/>
  <c r="X44" i="5" s="1"/>
  <c r="L44" i="5" s="1"/>
  <c r="AA161" i="5"/>
  <c r="Y161" i="5"/>
  <c r="AB161" i="5"/>
  <c r="Z161" i="5" s="1"/>
  <c r="AA158" i="5"/>
  <c r="AB158" i="5"/>
  <c r="Z158" i="5" s="1"/>
  <c r="Y158" i="5"/>
  <c r="AB227" i="5"/>
  <c r="Y227" i="5"/>
  <c r="AA227" i="5"/>
  <c r="Y131" i="5"/>
  <c r="AB131" i="5"/>
  <c r="AA131" i="5"/>
  <c r="AB200" i="5"/>
  <c r="AA200" i="5"/>
  <c r="Y200" i="5"/>
  <c r="N60" i="5"/>
  <c r="O60" i="5" s="1"/>
  <c r="P60" i="5" s="1"/>
  <c r="V60" i="5" s="1"/>
  <c r="W60" i="5" s="1"/>
  <c r="X60" i="5" s="1"/>
  <c r="L60" i="5" s="1"/>
  <c r="B60" i="5"/>
  <c r="AA91" i="5"/>
  <c r="AB91" i="5"/>
  <c r="Z91" i="5" s="1"/>
  <c r="Y91" i="5"/>
  <c r="AB160" i="5"/>
  <c r="AA160" i="5"/>
  <c r="Y160" i="5"/>
  <c r="Y255" i="5"/>
  <c r="AA255" i="5"/>
  <c r="AB255" i="5"/>
  <c r="AB166" i="5"/>
  <c r="AA166" i="5"/>
  <c r="Y166" i="5"/>
  <c r="Z280" i="5" l="1"/>
  <c r="AA63" i="5"/>
  <c r="Y63" i="5"/>
  <c r="AB63" i="5"/>
  <c r="Z63" i="5" s="1"/>
  <c r="Z146" i="5"/>
  <c r="Z69" i="5"/>
  <c r="Z102" i="5"/>
  <c r="Y38" i="5"/>
  <c r="AA38" i="5"/>
  <c r="AB38" i="5"/>
  <c r="Z38" i="5" s="1"/>
  <c r="Z237" i="5"/>
  <c r="Z252" i="5"/>
  <c r="Z109" i="5"/>
  <c r="Z181" i="5"/>
  <c r="Z149" i="5"/>
  <c r="Z204" i="5"/>
  <c r="Z269" i="5"/>
  <c r="Y41" i="5"/>
  <c r="AB41" i="5"/>
  <c r="AA41" i="5"/>
  <c r="Z241" i="5"/>
  <c r="Z156" i="5"/>
  <c r="Z148" i="5"/>
  <c r="Z154" i="5"/>
  <c r="Z279" i="5"/>
  <c r="Z173" i="5"/>
  <c r="Z92" i="5"/>
  <c r="Z78" i="5"/>
  <c r="Z165" i="5"/>
  <c r="AA49" i="5"/>
  <c r="Y49" i="5"/>
  <c r="AB49" i="5"/>
  <c r="Z49" i="5" s="1"/>
  <c r="Z254" i="5"/>
  <c r="Z283" i="5"/>
  <c r="AA52" i="5"/>
  <c r="Y52" i="5"/>
  <c r="AB52" i="5"/>
  <c r="Z52" i="5" s="1"/>
  <c r="AB57" i="5"/>
  <c r="AA57" i="5"/>
  <c r="Y57" i="5"/>
  <c r="AB47" i="5"/>
  <c r="AA47" i="5"/>
  <c r="Y47" i="5"/>
  <c r="Z141" i="5"/>
  <c r="Z70" i="5"/>
  <c r="AB40" i="5"/>
  <c r="Y40" i="5"/>
  <c r="AA40" i="5"/>
  <c r="Z203" i="5"/>
  <c r="Z214" i="5"/>
  <c r="Z189" i="5"/>
  <c r="Z266" i="5"/>
  <c r="Z72" i="5"/>
  <c r="Z186" i="5"/>
  <c r="Z195" i="5"/>
  <c r="Z125" i="5"/>
  <c r="Z116" i="5"/>
  <c r="Y32" i="5"/>
  <c r="AB32" i="5"/>
  <c r="AA32" i="5"/>
  <c r="AA28" i="5"/>
  <c r="Y28" i="5"/>
  <c r="AB28" i="5"/>
  <c r="Z28" i="5" s="1"/>
  <c r="AB60" i="5"/>
  <c r="Z60" i="5" s="1"/>
  <c r="AA60" i="5"/>
  <c r="Y60" i="5"/>
  <c r="AB44" i="5"/>
  <c r="AA44" i="5"/>
  <c r="Y44" i="5"/>
  <c r="Z243" i="5"/>
  <c r="Z180" i="5"/>
  <c r="Z164" i="5"/>
  <c r="Z220" i="5"/>
  <c r="AB48" i="5"/>
  <c r="AA48" i="5"/>
  <c r="Y48" i="5"/>
  <c r="Z179" i="5"/>
  <c r="Z71" i="5"/>
  <c r="Z198" i="5"/>
  <c r="Z171" i="5"/>
  <c r="Z126" i="5"/>
  <c r="Z150" i="5"/>
  <c r="Z118" i="5"/>
  <c r="Z176" i="5"/>
  <c r="Y31" i="5"/>
  <c r="AB31" i="5"/>
  <c r="AA31" i="5"/>
  <c r="Z170" i="5"/>
  <c r="AB39" i="5"/>
  <c r="AA39" i="5"/>
  <c r="Y39" i="5"/>
  <c r="Z67" i="5"/>
  <c r="Z286" i="5"/>
  <c r="Z275" i="5"/>
  <c r="Z238" i="5"/>
  <c r="Z276" i="5"/>
  <c r="Z289" i="5"/>
  <c r="Z221" i="5"/>
  <c r="Z282" i="5"/>
  <c r="AA53" i="5"/>
  <c r="Y53" i="5"/>
  <c r="AB53" i="5"/>
  <c r="Z53" i="5" s="1"/>
  <c r="Z138" i="5"/>
  <c r="Z256" i="5"/>
  <c r="Z106" i="5"/>
  <c r="Z232" i="5"/>
  <c r="Z219" i="5"/>
  <c r="Z288" i="5"/>
  <c r="Z101" i="5"/>
  <c r="Z229" i="5"/>
  <c r="Z194" i="5"/>
  <c r="Z168" i="5"/>
  <c r="Z178" i="5"/>
  <c r="Y56" i="5"/>
  <c r="AB56" i="5"/>
  <c r="AA56" i="5"/>
  <c r="Z134" i="5"/>
  <c r="Z215" i="5"/>
  <c r="Z122" i="5"/>
  <c r="Z135" i="5"/>
  <c r="Z155" i="5"/>
  <c r="AB35" i="5"/>
  <c r="AA35" i="5"/>
  <c r="Y35" i="5"/>
  <c r="Z123" i="5"/>
  <c r="Y42" i="5"/>
  <c r="AB42" i="5"/>
  <c r="AA42" i="5"/>
  <c r="Z130" i="5"/>
  <c r="AA37" i="5"/>
  <c r="Y37" i="5"/>
  <c r="AB37" i="5"/>
  <c r="Z37" i="5" s="1"/>
  <c r="AB45" i="5"/>
  <c r="AA45" i="5"/>
  <c r="Y45" i="5"/>
  <c r="Z226" i="5"/>
  <c r="Z111" i="5"/>
  <c r="Z100" i="5"/>
  <c r="Z246" i="5"/>
  <c r="AB29" i="5"/>
  <c r="AA29" i="5"/>
  <c r="Y29" i="5"/>
  <c r="Z223" i="5"/>
  <c r="AB54" i="5"/>
  <c r="Z54" i="5" s="1"/>
  <c r="AA54" i="5"/>
  <c r="Y54" i="5"/>
  <c r="Z224" i="5"/>
  <c r="Z87" i="5"/>
  <c r="Z133" i="5"/>
  <c r="Z227" i="5"/>
  <c r="Z115" i="5"/>
  <c r="Z103" i="5"/>
  <c r="Z183" i="5"/>
  <c r="Z95" i="5"/>
  <c r="Y51" i="5"/>
  <c r="AB51" i="5"/>
  <c r="AA51" i="5"/>
  <c r="Z175" i="5"/>
  <c r="Z76" i="5"/>
  <c r="Z249" i="5"/>
  <c r="Z270" i="5"/>
  <c r="AB46" i="5"/>
  <c r="AA46" i="5"/>
  <c r="Y46" i="5"/>
  <c r="AA64" i="5"/>
  <c r="Y64" i="5"/>
  <c r="AB64" i="5"/>
  <c r="Z64" i="5" s="1"/>
  <c r="AB43" i="5"/>
  <c r="AA43" i="5"/>
  <c r="Y43" i="5"/>
  <c r="Z79" i="5"/>
  <c r="Z117" i="5"/>
  <c r="AB65" i="5"/>
  <c r="AA65" i="5"/>
  <c r="Y65" i="5"/>
  <c r="Z240" i="5"/>
  <c r="Z108" i="5"/>
  <c r="Z262" i="5"/>
  <c r="Z96" i="5"/>
  <c r="Z212" i="5"/>
  <c r="Z166" i="5"/>
  <c r="Z131" i="5"/>
  <c r="Z217" i="5"/>
  <c r="Z94" i="5"/>
  <c r="Z268" i="5"/>
  <c r="Z132" i="5"/>
  <c r="Z278" i="5"/>
  <c r="Z263" i="5"/>
  <c r="Z85" i="5"/>
  <c r="Z73" i="5"/>
  <c r="Z153" i="5"/>
  <c r="Z290" i="5"/>
  <c r="Z216" i="5"/>
  <c r="Z244" i="5"/>
  <c r="Z261" i="5"/>
  <c r="Z242" i="5"/>
  <c r="Z157" i="5"/>
  <c r="AB50" i="5"/>
  <c r="Y50" i="5"/>
  <c r="AA50" i="5"/>
  <c r="Z127" i="5"/>
  <c r="AB58" i="5"/>
  <c r="AA58" i="5"/>
  <c r="Y58" i="5"/>
  <c r="Z184" i="5"/>
  <c r="AA66" i="5"/>
  <c r="AB66" i="5"/>
  <c r="Z66" i="5" s="1"/>
  <c r="Y66" i="5"/>
  <c r="Z167" i="5"/>
  <c r="Z285" i="5"/>
  <c r="AA30" i="5"/>
  <c r="AB30" i="5"/>
  <c r="Z30" i="5" s="1"/>
  <c r="Y30" i="5"/>
  <c r="Z234" i="5"/>
  <c r="Z239" i="5"/>
  <c r="Z82" i="5"/>
  <c r="Z193" i="5"/>
  <c r="Z267" i="5"/>
  <c r="Y59" i="5"/>
  <c r="AB59" i="5"/>
  <c r="AA59" i="5"/>
  <c r="Z291" i="5"/>
  <c r="Z139" i="5"/>
  <c r="Z160" i="5"/>
  <c r="Z257" i="5"/>
  <c r="AB33" i="5"/>
  <c r="Y33" i="5"/>
  <c r="AA33" i="5"/>
  <c r="AB55" i="5"/>
  <c r="AA55" i="5"/>
  <c r="Y55" i="5"/>
  <c r="AB36" i="5"/>
  <c r="AA36" i="5"/>
  <c r="Y36" i="5"/>
  <c r="Z90" i="5"/>
  <c r="Z190" i="5"/>
  <c r="Z200" i="5"/>
  <c r="Z230" i="5"/>
  <c r="Z89" i="5"/>
  <c r="Z119" i="5"/>
  <c r="Z255" i="5"/>
  <c r="Z196" i="5"/>
  <c r="AB62" i="5"/>
  <c r="AA62" i="5"/>
  <c r="Y62" i="5"/>
  <c r="Z225" i="5"/>
  <c r="Y34" i="5"/>
  <c r="AB34" i="5"/>
  <c r="AA34" i="5"/>
  <c r="Z277" i="5"/>
  <c r="Z281" i="5"/>
  <c r="Z209" i="5"/>
  <c r="Z177" i="5"/>
  <c r="Z228" i="5"/>
  <c r="Z159" i="5"/>
  <c r="Y61" i="5"/>
  <c r="AA61" i="5"/>
  <c r="AB61" i="5"/>
  <c r="Z61" i="5" s="1"/>
  <c r="Z40" i="5" l="1"/>
  <c r="Z39" i="5"/>
  <c r="Z47" i="5"/>
  <c r="Z50" i="5"/>
  <c r="Z45" i="5"/>
  <c r="Z65" i="5"/>
  <c r="Z29" i="5"/>
  <c r="Z34" i="5"/>
  <c r="Z62" i="5"/>
  <c r="Z57" i="5"/>
  <c r="Z56" i="5"/>
  <c r="Z44" i="5"/>
  <c r="Z41" i="5"/>
  <c r="Z42" i="5"/>
  <c r="Z32" i="5"/>
  <c r="Z43" i="5"/>
  <c r="Z33" i="5"/>
  <c r="Z46" i="5"/>
  <c r="Z59" i="5"/>
  <c r="Z51" i="5"/>
  <c r="Z36" i="5"/>
  <c r="Z58" i="5"/>
  <c r="Z35" i="5"/>
  <c r="Z48" i="5"/>
  <c r="Z55" i="5"/>
  <c r="Z31" i="5"/>
  <c r="AF5" i="5" l="1"/>
  <c r="AF4" i="5"/>
  <c r="AF6"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<sst xmlns="http://schemas.openxmlformats.org/spreadsheetml/2006/main" count="715" uniqueCount="307">
  <si>
    <t>&lt; Largeurs de colonnes</t>
  </si>
  <si>
    <t>ICI</t>
  </si>
  <si>
    <t>TABLEAU POUR MODIFIER DU TEXTE</t>
  </si>
  <si>
    <t>&lt;Hauteurs de lignes</t>
  </si>
  <si>
    <t>MODIFIER OU "NETTOYER"UN TEXTE</t>
  </si>
  <si>
    <t>Vous récupérez des recettes sur le net et vous souhaitez supprimer ou remplacer du texte ce tableau est fait pour vous</t>
  </si>
  <si>
    <t>Utilitaire pour formater du texte</t>
  </si>
  <si>
    <t>n'oubliez pas qu'un espace est compté comme du texte</t>
  </si>
  <si>
    <t>Vous récupérez parfois du texte sur le net pour vos fiches recettes ( des quantités ou un mode opératoire)</t>
  </si>
  <si>
    <t>Pourquoi modifier texte et quantités avec ce tableau ? Pour conserver la recette originale de l'Auteur et pour vérification en cas d'erreur de saisie</t>
  </si>
  <si>
    <t>Ce texte est souvent formaté avec des espaces   des points….  des tirets _  des quantités et des détails que vous voulez supprimer</t>
  </si>
  <si>
    <t>Que souhaitez vous supprimer ligne par ligne</t>
  </si>
  <si>
    <t>Collez le texte dans cette colonne</t>
  </si>
  <si>
    <t xml:space="preserve">à Remplacer par </t>
  </si>
  <si>
    <t xml:space="preserve">Récupérez votre texte ICI </t>
  </si>
  <si>
    <t>1 - Collez les ingrédients et les quantités que vous avez récupéré dans la colonne B du tableau</t>
  </si>
  <si>
    <t>Collage spécial 1.2.3. ou Valeur pour conserver la mise en forme ci-dessous</t>
  </si>
  <si>
    <t>saisissez ou collez la partie du texte que vous voulez récupérer dans cette colonne</t>
  </si>
  <si>
    <t>Nepas supprimer cette colonne</t>
  </si>
  <si>
    <t>et collez le dans vos fiches .COLLAGE SPÉCIAL 1.2.3. VALEUR pour ne pas coller la formule</t>
  </si>
  <si>
    <t>et attention à ne pas</t>
  </si>
  <si>
    <t>2 - collez ou saisissez la partie du texte ou une valeur de remplacement ou rien colonne C</t>
  </si>
  <si>
    <t>supprimer les formules</t>
  </si>
  <si>
    <t>4 - Contrôlez votre texte "nettoyé" colonne E</t>
  </si>
  <si>
    <t>38 kg d'os</t>
  </si>
  <si>
    <t>os</t>
  </si>
  <si>
    <t>14 kg de parures</t>
  </si>
  <si>
    <t>pommes</t>
  </si>
  <si>
    <t>Attention : Un espace compte pour 1 caractère</t>
  </si>
  <si>
    <t>3 kg d'oignons bio</t>
  </si>
  <si>
    <t>oignons bio</t>
  </si>
  <si>
    <t>3 kg de carottes bio</t>
  </si>
  <si>
    <t>et collez le texte "nettoyé" dans vos fiches .COLLAGE SPÉCIAL 1.2.3. VALEUR pour ne pas coller la formule</t>
  </si>
  <si>
    <t>boites 4/4 de concentrée de tomates</t>
  </si>
  <si>
    <t>concentré</t>
  </si>
  <si>
    <t>ail surgelé</t>
  </si>
  <si>
    <t>Attention à ne pas supprimer les formules colonne D</t>
  </si>
  <si>
    <t>branches de persil bio</t>
  </si>
  <si>
    <t>persil</t>
  </si>
  <si>
    <t>POUR AUDITER LES FORMULES</t>
  </si>
  <si>
    <t>CHOISISSEZ VOTRE AFFICHAGE</t>
  </si>
  <si>
    <t>pour localiser la cellule correspondante cliquez sur l'onglet FORMULES</t>
  </si>
  <si>
    <t>Pour supprimer l'affichage des zéro sur la fiche cliquez sur : FICHIER &gt; Option &gt; Options avancées &gt;</t>
  </si>
  <si>
    <t>puis sur la fonction Repérer les antécédants &gt;</t>
  </si>
  <si>
    <t xml:space="preserve"> décocher Afficher un zéro dans les cellules qui ont une valeur nulle</t>
  </si>
  <si>
    <t>double cliquez sur la pointe de la flèche, cela vous enverra directement à l'emplacement de saisie</t>
  </si>
  <si>
    <t>1 colonne masquée &gt;</t>
  </si>
  <si>
    <t>&lt; affichage largeur 11</t>
  </si>
  <si>
    <t>"TOILETTAGE" D'UN TEXTE  les différentes fonctions et leur résultat</t>
  </si>
  <si>
    <t>SUBSTITUE(F91, " ", "") remplacer les espaces par une chaîne vide.</t>
  </si>
  <si>
    <t>SUBSTITUE(SUPPRESPACE(F91), " ", "")  remplace les espaces restants par une chaîne vide.</t>
  </si>
  <si>
    <t xml:space="preserve">SUBSTITUE(F91; D94; E94) remplace une sous-chaîne spécifique dans une chaîne de texte </t>
  </si>
  <si>
    <t>par une autre sous-chaîne.(exemple remplce un 2 par un 3 ou un ? Par " "rien</t>
  </si>
  <si>
    <t xml:space="preserve">Collez votre texte </t>
  </si>
  <si>
    <t>j'aime les tartes avec 25 fraises des bois, nappées d'abricotine et d'amandes grillées ; et vous ?</t>
  </si>
  <si>
    <t xml:space="preserve">  ne supprime que les espaces en début et en fin de chaîne, ainsi que les espaces multiples entre les mots.</t>
  </si>
  <si>
    <t xml:space="preserve">supprime les espaces  par rien </t>
  </si>
  <si>
    <t>Totaux</t>
  </si>
  <si>
    <t>le "toilettage" en cascade</t>
  </si>
  <si>
    <t>caractères</t>
  </si>
  <si>
    <t>espaces</t>
  </si>
  <si>
    <t>.  ;  , ?</t>
  </si>
  <si>
    <t>lettres</t>
  </si>
  <si>
    <t>mots</t>
  </si>
  <si>
    <t xml:space="preserve">que voulez </t>
  </si>
  <si>
    <t xml:space="preserve">à remplacer </t>
  </si>
  <si>
    <t>vous supprimer</t>
  </si>
  <si>
    <t>par quoi</t>
  </si>
  <si>
    <t>?</t>
  </si>
  <si>
    <t>;</t>
  </si>
  <si>
    <t>,</t>
  </si>
  <si>
    <t>.</t>
  </si>
  <si>
    <t>j81=j'aime.les.tartes.avec.fraises.des.bois.nappées.d'abricotine.et.d'amandes.grillées.et.vous;u81=NBCAR(J81) - NBCAR(SUBSTITUE(J81; " "; "")) + 1;résultat faux = 1 mot</t>
  </si>
  <si>
    <t>La principale différence entre les deux formules réside dans le caractère utilisé pour séparer les mots :</t>
  </si>
  <si>
    <r>
      <t>La première formule utilise les points (</t>
    </r>
    <r>
      <rPr>
        <sz val="12"/>
        <color theme="1"/>
        <rFont val="Arial Unicode MS"/>
      </rPr>
      <t>.</t>
    </r>
    <r>
      <rPr>
        <sz val="12"/>
        <color theme="1"/>
        <rFont val="Calibri"/>
        <family val="2"/>
        <scheme val="minor"/>
      </rPr>
      <t>) comme séparateurs de mots.</t>
    </r>
  </si>
  <si>
    <r>
      <t>La deuxième formule utilise les espaces (</t>
    </r>
    <r>
      <rPr>
        <sz val="12"/>
        <color theme="1"/>
        <rFont val="Arial Unicode MS"/>
      </rPr>
      <t xml:space="preserve"> </t>
    </r>
    <r>
      <rPr>
        <sz val="12"/>
        <color theme="1"/>
        <rFont val="Calibri"/>
        <family val="2"/>
        <scheme val="minor"/>
      </rPr>
      <t>) comme séparateurs de mots.</t>
    </r>
  </si>
  <si>
    <t>En résumé, la formule à utiliser dépend du type de séparateur utilisé dans la chaîne de texte que vous souhaitez analyser.</t>
  </si>
  <si>
    <t>dernière mise à jour 25 Octobre 2021</t>
  </si>
  <si>
    <t>Récupérez les formules pour vos documents</t>
  </si>
  <si>
    <t>COMMENT DÉCOUPER UN TEXTE</t>
  </si>
  <si>
    <t>① collez le texte à découper - ② en combien de caractères - ③ récupérez votre texte</t>
  </si>
  <si>
    <t>①▼</t>
  </si>
  <si>
    <t>Total mots</t>
  </si>
  <si>
    <t>Total caractères</t>
  </si>
  <si>
    <t>② Nb de caractères maxi</t>
  </si>
  <si>
    <t xml:space="preserve">coupé en  </t>
  </si>
  <si>
    <t>Épluchez l’ail et les oignons. Coupez-les en petits morceaux. Égouttez les champignons. Dans votre Cookeo, faites roussir la viande et les lardons avec le morceau de beurre sur le mode « dorer » / 3 min (préchauffage inclus), en remuant avec une cuillère en bois.</t>
  </si>
  <si>
    <t>le texte devrait être coupé en</t>
  </si>
  <si>
    <t>③ Copiez les lignes de texte et collage spécial.123 dans votre document</t>
  </si>
  <si>
    <t>Ligne 1</t>
  </si>
  <si>
    <t>Ligne 2</t>
  </si>
  <si>
    <t>Ligne 3</t>
  </si>
  <si>
    <t>Ligne 4</t>
  </si>
  <si>
    <t>Ligne 5</t>
  </si>
  <si>
    <t>Ligne 6</t>
  </si>
  <si>
    <t>① collez le texte à découper - ② sur combien de lignes - ③ facultatif Nb de caractères par ligne</t>
  </si>
  <si>
    <t xml:space="preserve">② Nb de lignes </t>
  </si>
  <si>
    <t>③ Car. par ligne</t>
  </si>
  <si>
    <t>" = Épluchez l’ail et les oignons. Coupez-les en petits morceaux. Égouttez les champignons. Dans votre Cookeo, faites roussir la viande et les lardons avec le morceau de beurre sur le mode « dorer » / 3 min (préchauffage inclus), en remuant avec une cuillère en bois."</t>
  </si>
  <si>
    <t>Texte original</t>
  </si>
  <si>
    <t>Nb car / ligne</t>
  </si>
  <si>
    <t>❹ Copiez les lignes de texte et collage spécial.123 dans votre document</t>
  </si>
  <si>
    <t>Collage spécial valeur 123 dans votre document</t>
  </si>
  <si>
    <t>Ligne 7</t>
  </si>
  <si>
    <t>Ligne 8</t>
  </si>
  <si>
    <t>Ligne 9</t>
  </si>
  <si>
    <t>Ligne 10</t>
  </si>
  <si>
    <t>Ligne 11</t>
  </si>
  <si>
    <t>Brouillon : Collez les recettes récupérées sur le net dans les colonnes 2 ⓐ et/ou 5 ⓒ</t>
  </si>
  <si>
    <t>Saisissez combien de caractères par ligne pour rester dans le cadre de progression ⓬</t>
  </si>
  <si>
    <t>Pourquoi coller texte et quantités dans ce tableau ? Pour conserver la recette originale de l'Auteur et pour vérification en cas d'erreur de saisie</t>
  </si>
  <si>
    <t>ATTENTION pour le texte : COLLAGE SPÉCIAL 1.2.3. VALEUR pour respecter la mise en forme</t>
  </si>
  <si>
    <t>A</t>
  </si>
  <si>
    <t>Collez la photo du plat</t>
  </si>
  <si>
    <t>ou collez un imprim' écran</t>
  </si>
  <si>
    <t>https://www.facebook.com/photo/?fbid=3994784200579292&amp;set=gm.3943821465640185</t>
  </si>
  <si>
    <t>"Brouillon" collage spécial (valeurs 123) dans toutes les colonnes pour respecter la mise en forme</t>
  </si>
  <si>
    <t xml:space="preserve">Col.2 ⓑ  Nb de caractères maxi ▼ </t>
  </si>
  <si>
    <t xml:space="preserve">▼ Col.2 ⓐ Nb de caractères maxi </t>
  </si>
  <si>
    <t xml:space="preserve">Collez la Col.2 ⓐ ▼      </t>
  </si>
  <si>
    <t>▼ Collez la Col.5 ⓒ</t>
  </si>
  <si>
    <t>▼ Col.2 ⓐ</t>
  </si>
  <si>
    <t>▼ Col.5 ⓒ</t>
  </si>
  <si>
    <t>coller Col.2 sur</t>
  </si>
  <si>
    <t>▼ Col.2 ⓑ</t>
  </si>
  <si>
    <t>▼ Col.5 ⓓ</t>
  </si>
  <si>
    <t>Bœuf Bourguignon pour 6 à 8 personnes</t>
  </si>
  <si>
    <t>https://www.emilehenry.com/fr/recettes/boeuf-bourguignon-recette.html?slug=boeuf-bourguignon-recette&amp;module=antprismic</t>
  </si>
  <si>
    <t>&lt; ce texte est à couper et coller sur (1.8 ) 2 lignes</t>
  </si>
  <si>
    <t>pour ne pas "déborder" du cadre lorsque vous</t>
  </si>
  <si>
    <t>2 bouteille de vin rouge ( corsé)</t>
  </si>
  <si>
    <t xml:space="preserve"> recopierez ce texte dans la fiche de progression ⓬</t>
  </si>
  <si>
    <t>2 kg de boeuf à braiser (paleron, jarret, collier...)</t>
  </si>
  <si>
    <t>2 oignons</t>
  </si>
  <si>
    <t xml:space="preserve">Pour diviser le texte sur plusieurs lignes, </t>
  </si>
  <si>
    <t>6 carottes</t>
  </si>
  <si>
    <t>vous pouvez suivre ces étapes :</t>
  </si>
  <si>
    <t>400g de poitrine fumée</t>
  </si>
  <si>
    <t>①.Cliquez sur le texte à couper.</t>
  </si>
  <si>
    <t>8 baies de genièvre</t>
  </si>
  <si>
    <t xml:space="preserve">②.Dans la barre de formule, coupez le texte </t>
  </si>
  <si>
    <t>2 gousses d'ail</t>
  </si>
  <si>
    <t>en trop.</t>
  </si>
  <si>
    <t>2 branches de thym</t>
  </si>
  <si>
    <t xml:space="preserve">③. Positionnez-vous dans la cellule d'accueil </t>
  </si>
  <si>
    <t>20 cl d'huile</t>
  </si>
  <si>
    <t>(où vous allez coller le texte).</t>
  </si>
  <si>
    <t>2 c. à soupe de farine</t>
  </si>
  <si>
    <t xml:space="preserve">④. Dans la barre de formule, collez le texte </t>
  </si>
  <si>
    <t>Sel fin et poivre du moulin</t>
  </si>
  <si>
    <t>que vous avez coupé.</t>
  </si>
  <si>
    <t>Facultatif : 400 g de champignons frais</t>
  </si>
  <si>
    <t>et ainsi de suite (1 espace = 1 caractère)</t>
  </si>
  <si>
    <t>J’égoutte la viande et je la sèche.</t>
  </si>
  <si>
    <t>Je chauffe l’huile dans la cocotte sur le feu, je fais bien rissoler les morceaux de viande, je sale et je poivre.</t>
  </si>
  <si>
    <t>J’incorpore, la garniture de la marinade dans la cocotte et je régule sur feu moyen (puissance moyenne sur induction).</t>
  </si>
  <si>
    <t>J’écrase l’ail, je rajoute le laurier, le thym et je poudre la farine.</t>
  </si>
  <si>
    <t>Je mélange bien l’ensemble.</t>
  </si>
  <si>
    <t>Je verse le liquide de la marinade dessus et je porte à frémissement.</t>
  </si>
  <si>
    <t>Je couvre et je cuis au four préchauffé à 200°C pendant environ 2 heures.</t>
  </si>
  <si>
    <t>Je sers bien chaud avec des tagliatelles fraîches.</t>
  </si>
  <si>
    <t>Pour diviser le texte sur plusieurs lignes, vous pouvez suivre ces étapes :</t>
  </si>
  <si>
    <t>②.Dans la barre de formule, coupez le texte en trop.</t>
  </si>
  <si>
    <t>③. Positionnez-vous dans la cellule d'accueil (où vous allez coller le texte).</t>
  </si>
  <si>
    <t>④. Dans la barre de formule, collez le texte que vous avez coupé.</t>
  </si>
  <si>
    <t>Calcul du Nb de caractères et d'espaces en fonction du nombre de colonne su</t>
  </si>
  <si>
    <t>Calcul du Nb de caractères et d'espaces en fonction du nombre de colonne supprimez les lettres en trop ABCDEFGHIJKLMNOPQRSTUVWXYZ</t>
  </si>
  <si>
    <t>Ce document est composé de :</t>
  </si>
  <si>
    <t>avec valeurs ou texte</t>
  </si>
  <si>
    <t xml:space="preserve">cellules vides </t>
  </si>
  <si>
    <t>lignes</t>
  </si>
  <si>
    <t>colonnes</t>
  </si>
  <si>
    <t>FIN</t>
  </si>
  <si>
    <t>⓪①②③④⑤⑥⑦⑧⑨⑩⑪⑫⑬⑭⑮⑯⑰⑱⑲⑳</t>
  </si>
  <si>
    <t xml:space="preserve">cliquez sur la première cellule et sélectionnez dans la barre de formule le numéro </t>
  </si>
  <si>
    <t xml:space="preserve"> qui vous intéresse choisissez la police de caractères et la couleur qui vous conviennent</t>
  </si>
  <si>
    <t>⓿❶❷❸❹❺❻❼❽❾❿⓫⓬⓭⓮⓯⓰⓱⓲⓳⓴</t>
  </si>
  <si>
    <t>► ◄  ▲  ▼  '@  #  &amp;  %  ± ➕ ➖ ➗ ✖️ ¼  ½  ¾</t>
  </si>
  <si>
    <t>◄ NB.Caractères</t>
  </si>
  <si>
    <t xml:space="preserve">NB.Caractères ► </t>
  </si>
  <si>
    <t>1. Coupez la viande en cubes d’environ 4 cm et mettez-la dans un grand saladier. Ajoutez-y les oignons coupés en rondelles, les carottes coupées en rondelles, les lardons, l’ail émincé et le bouquet garni. Versez le vin rouge sur le tout et laissez mariner au frais pendant 24 heures.</t>
  </si>
  <si>
    <t>SUBSTITUE(SUBSTITUE(J18; CAR(13) &amp; CAR(10); " "); CAR(10); " ")</t>
  </si>
  <si>
    <t>supprime le texte sur 2 lignes</t>
  </si>
  <si>
    <t>supprime les caractères spécifiés , évite les formules redondantes mais limité à 7 substitue</t>
  </si>
  <si>
    <t>supprime et remplace par / (avec + d'espaces " ..";"/");"";"/");", ";"/");" . " ;"/"))</t>
  </si>
  <si>
    <t>supprime et remplace  / par des points ";"; "/"); "."; "/"); "/"; "."))</t>
  </si>
  <si>
    <t xml:space="preserve">remplace les . Par des espaces </t>
  </si>
  <si>
    <t>quelle est la différence entre =</t>
  </si>
  <si>
    <t xml:space="preserve">NBCAR(J81) - NBCAR(SUBSTITUE(J81; "."; "")) + 1; </t>
  </si>
  <si>
    <t>"."; ""</t>
  </si>
  <si>
    <t>et</t>
  </si>
  <si>
    <t>NBCAR(J81) - NBCAR(SUBSTITUE(J81; " "; "")) + 1</t>
  </si>
  <si>
    <t>" " ; ""</t>
  </si>
  <si>
    <t>Col.10</t>
  </si>
  <si>
    <t>Col.11</t>
  </si>
  <si>
    <t>Col.12</t>
  </si>
  <si>
    <t xml:space="preserve">&lt; ② NB. De caractères par lignes </t>
  </si>
  <si>
    <t>① collez le texte à découper - ▼</t>
  </si>
  <si>
    <t>►</t>
  </si>
  <si>
    <t>Σ caractères &gt;</t>
  </si>
  <si>
    <t>Nb.de mots&gt;</t>
  </si>
  <si>
    <t>Nb.de lignes &gt;</t>
  </si>
  <si>
    <t>Σ mots ▼</t>
  </si>
  <si>
    <t>▲Joker au cas ou il manquerait du texte pour terminer</t>
  </si>
  <si>
    <t>Σ Car. ▼</t>
  </si>
  <si>
    <t>Formules simples le découpage n'est pas toujours parfait; vous aurez quelques lettres à supprimer ou ajouter dans votre collage</t>
  </si>
  <si>
    <t>Formules élaborées mais il reste tout de même un travail de correction parce que je demande à la fois un nombre de caractères et ne pas couper les mots</t>
  </si>
  <si>
    <t>Hauteur de cette ligne = 39</t>
  </si>
  <si>
    <t>TABLEAU MAGIQUE</t>
  </si>
  <si>
    <t>ATTENTION : COLLAGE SPÉCIAL 1.2.3. VALEUR pour respecter la mise en forme</t>
  </si>
  <si>
    <t>❶</t>
  </si>
  <si>
    <t>J'INSISTE LES COLLAGES SE FONT TOUJOURS EN COLLAGE SPÉCIAL VALEURS 123 POUR NE PAS COLLER LES FORMULES</t>
  </si>
  <si>
    <t>❷</t>
  </si>
  <si>
    <t>❸</t>
  </si>
  <si>
    <t>❹</t>
  </si>
  <si>
    <t>❺</t>
  </si>
  <si>
    <t>Copiez le texte de cette colonne pour le coller ensuite sur vos fiches</t>
  </si>
  <si>
    <t xml:space="preserve"> modifiez le texte  ICI</t>
  </si>
  <si>
    <t>Saisissez le texte de remplacement.</t>
  </si>
  <si>
    <t>Col.2</t>
  </si>
  <si>
    <t>Col.3</t>
  </si>
  <si>
    <t>Col.4</t>
  </si>
  <si>
    <t>Col.5</t>
  </si>
  <si>
    <t>Col.6</t>
  </si>
  <si>
    <t>Col.7</t>
  </si>
  <si>
    <t>Col.8</t>
  </si>
  <si>
    <t>Col.9</t>
  </si>
  <si>
    <t>Col.13</t>
  </si>
  <si>
    <t>Col.14</t>
  </si>
  <si>
    <t>Col.15</t>
  </si>
  <si>
    <t>Col.16</t>
  </si>
  <si>
    <t>Col.17</t>
  </si>
  <si>
    <t>Col.18</t>
  </si>
  <si>
    <t>Col.19</t>
  </si>
  <si>
    <t>Col.20</t>
  </si>
  <si>
    <t>Col.21</t>
  </si>
  <si>
    <t>Col.22</t>
  </si>
  <si>
    <t>Col.23</t>
  </si>
  <si>
    <t>Col.24</t>
  </si>
  <si>
    <t>Col.25</t>
  </si>
  <si>
    <t>Col.26</t>
  </si>
  <si>
    <t>Col.27</t>
  </si>
  <si>
    <t>Col.28</t>
  </si>
  <si>
    <t>Collage spécial Valeurs dans votre document</t>
  </si>
  <si>
    <t>supprimez du texte  ICI</t>
  </si>
  <si>
    <t>Suppressions</t>
  </si>
  <si>
    <t>Remplacement</t>
  </si>
  <si>
    <t>Sup.espace</t>
  </si>
  <si>
    <t>Nb.de mots</t>
  </si>
  <si>
    <t>Nb.de caractères</t>
  </si>
  <si>
    <t>Nb.d' espaces</t>
  </si>
  <si>
    <t>caractères + espaces</t>
  </si>
  <si>
    <t>par ligne</t>
  </si>
  <si>
    <t>Supprimer</t>
  </si>
  <si>
    <t>Texte à changer</t>
  </si>
  <si>
    <t>par quoi ?</t>
  </si>
  <si>
    <t>bœuf bourguignon de grand-mère</t>
  </si>
  <si>
    <t>Préparation</t>
  </si>
  <si>
    <t>Portez à ébullition, puis baissez le feu et</t>
  </si>
  <si>
    <t>2. Le lendemain, sortez la viande et les légumes de la marinade et égouttez-les. Réservez la marinade.</t>
  </si>
  <si>
    <t>3. Dans une cocotte en fonte, faites chauffer l’huile d’olive à feu moyen. Ajoutez la viande et faites-la dorer de tous les côtés. Retirez-la de la cocotte et réservez-la.</t>
  </si>
  <si>
    <t>4. Dans la même cocotte, faites revenir les légumes et les lardons pendant environ 5 minutes. Saupoudrez de farine et mélangez bien.</t>
  </si>
  <si>
    <t>5. Remettez la viande dans la cocotte et versez la marinade filtrée par-dessus. Ajoutez de l’eau si nécessaire pour recouvrir la viande. Salez et poivrez.</t>
  </si>
  <si>
    <t>6. Portez à ébullition, puis baissez le feu et laissez mijoter à feu doux pendant environ 3 heures, en remuant de temps en temps. La viande doit être tendre et la sauce onctueuse.</t>
  </si>
  <si>
    <t>7. Pendant ce temps, faites revenir les champignons dans une poêle avec un peu d’huile d’olive pendant environ 5 minutes.</t>
  </si>
  <si>
    <t>8. Ajoutez les champignons dans la cocotte environ 30 minutes avant la fin de la cuisson.</t>
  </si>
  <si>
    <t>9. Servez le bœuf bourguignon bien chaud accompagné de pommes de terre, de pâtes ou de riz.</t>
  </si>
  <si>
    <t>Élargissez cette colonne au maximum pour la lecture du texte.</t>
  </si>
  <si>
    <t>Collez le texte dans la colonne 9 collage spécial Valeurs 1.2.3</t>
  </si>
  <si>
    <t>Collez les recettes récupérées sur le net dans le brouillon Col.9</t>
  </si>
  <si>
    <t>A vous de déterminer le nombre Total caractères pour votre tableau</t>
  </si>
  <si>
    <t>Indiquez la largeur du tableau dans lequel vous allez coller ce texte.</t>
  </si>
  <si>
    <t>et suivez les instructions Col. U</t>
  </si>
  <si>
    <t>Dans la Col.11, repérez et saisissez la ponctuation ou les chiffres à supprimer.</t>
  </si>
  <si>
    <t>vous pouvez réutiliser cette formule ▼ dans vos documents</t>
  </si>
  <si>
    <t>❺ et ❻</t>
  </si>
  <si>
    <t>pour supprimez du texte</t>
  </si>
  <si>
    <t>❼ et ❽</t>
  </si>
  <si>
    <t>pour MODIFIER  et pour REMPLACER du texte</t>
  </si>
  <si>
    <t>❾</t>
  </si>
  <si>
    <t>❻</t>
  </si>
  <si>
    <t>❼</t>
  </si>
  <si>
    <t>❽</t>
  </si>
  <si>
    <t xml:space="preserve"> pour SUPPRIMER Identifiez dans la Col.11  le texte à supprimer - saisissez ce texte ou ces chiffres dans dans une des Col.17 ou 18 -  pour MODIFIER  saisissez col.19 le texte à modifier et saisissez par quoi vous voulez le remplacer col.20</t>
  </si>
  <si>
    <t>❾ Copiez le texte de cette colonne pour le coller ensuite sur vos fiches</t>
  </si>
  <si>
    <t>"Nettoyage" et découpage du texte dans ces 2 colonnes</t>
  </si>
  <si>
    <t>◄  ❷ Combien de caractères souhaitez-vous afficher sur chaque ligne ?</t>
  </si>
  <si>
    <t>❾  Collage spécial Valeurs dans votre document</t>
  </si>
  <si>
    <t>Coupez le texte de la col.9 en</t>
  </si>
  <si>
    <t>COLLEZ LE TEXTE BRUT  A DÉCOUPER        (collage spécial VALEURS 1.2.3 )</t>
  </si>
  <si>
    <t>Nettoyer.un.texte.2005</t>
  </si>
  <si>
    <t>vous avez plusieurs tableaux pour vous familiariser aux modifications de textes</t>
  </si>
  <si>
    <t xml:space="preserve">1 - Collez les ingrédients et les quantités que vous avez récupéré </t>
  </si>
  <si>
    <t xml:space="preserve">2 - saisissez  du texte ou une valeur de remplacement ou rien </t>
  </si>
  <si>
    <t xml:space="preserve">4 - Contrôlez votre texte "nettoyé" </t>
  </si>
  <si>
    <t>tableau.magique.15.11.2024</t>
  </si>
  <si>
    <t>Récupérez des formules pour vos documents</t>
  </si>
  <si>
    <t>Faites évoluer ces documents et transmettez vos savoirs faire</t>
  </si>
  <si>
    <t>Joël Leboucher . Rochefort sur Mer . Novembre 2024</t>
  </si>
  <si>
    <t>Que pouvez vous faire avec ces documents</t>
  </si>
  <si>
    <t>carottes</t>
  </si>
  <si>
    <t>RÉCUPÉREZ VOTRE TEXTE</t>
  </si>
  <si>
    <t xml:space="preserve">❸ TABLEAU B </t>
  </si>
  <si>
    <t>COLLEZ LE TEXTE DANS CETTE COLONNE</t>
  </si>
  <si>
    <t>❶  TABLEAU  A   -   BROUILLON</t>
  </si>
  <si>
    <t>COLLEZ LE TEXTE récupéré sur le net DANS CETTE COLONNE</t>
  </si>
  <si>
    <t>découper un texte n'est pas toujours facile j'ai donc supprimé des espaces et la ponctuation pour ne pas couper les mots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</si>
</sst>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tint="0.499984740745262"/>
      <name val="Calibri"/>
      <family val="2"/>
      <scheme val="minor"/>
    </font>
    <font>
      <sz val="12"/>
      <color theme="1"/>
      <name val="Calibri"/>
      <family val="2"/>
      <scheme val="minor"/>
    </font>
    <font>
      <sz val="10"/>
      <name val="Arial"/>
      <family val="2"/>
    </font>
    <font>
      <b/>
      <sz val="10"/>
      <color theme="0"/>
      <name val="Calibri"/>
      <family val="2"/>
      <scheme val="minor"/>
    </font>
    <font>
      <b/>
      <sz val="20"/>
      <name val="Calibri"/>
      <family val="2"/>
      <scheme val="minor"/>
    </font>
    <font>
      <b/>
      <sz val="18"/>
      <color theme="0"/>
      <name val="Arial"/>
      <family val="2"/>
    </font>
    <font>
      <b/>
      <sz val="12"/>
      <name val="Calibri"/>
      <family val="2"/>
      <scheme val="minor"/>
    </font>
    <font>
      <b/>
      <sz val="14"/>
      <name val="Calibri"/>
      <family val="2"/>
      <scheme val="minor"/>
    </font>
    <font>
      <b/>
      <sz val="16"/>
      <color rgb="FF7030A0"/>
      <name val="Calibri"/>
      <family val="2"/>
      <scheme val="minor"/>
    </font>
    <font>
      <b/>
      <sz val="18"/>
      <color rgb="FFC00000"/>
      <name val="Calibri"/>
      <family val="2"/>
      <scheme val="minor"/>
    </font>
    <font>
      <sz val="11"/>
      <color theme="0" tint="-0.499984740745262"/>
      <name val="Calibri"/>
      <family val="2"/>
      <scheme val="minor"/>
    </font>
    <font>
      <b/>
      <sz val="16"/>
      <color rgb="FFC00000"/>
      <name val="Calibri"/>
      <family val="2"/>
      <scheme val="minor"/>
    </font>
    <font>
      <b/>
      <sz val="16"/>
      <name val="Calibri"/>
      <family val="2"/>
      <scheme val="minor"/>
    </font>
    <font>
      <b/>
      <sz val="16"/>
      <color rgb="FF800080"/>
      <name val="Calibri"/>
      <family val="2"/>
      <scheme val="minor"/>
    </font>
    <font>
      <sz val="16"/>
      <color indexed="8"/>
      <name val="Calibri"/>
      <family val="2"/>
      <scheme val="minor"/>
    </font>
    <font>
      <b/>
      <sz val="14"/>
      <color theme="0"/>
      <name val="Calibri"/>
      <family val="2"/>
      <scheme val="minor"/>
    </font>
    <font>
      <b/>
      <sz val="14"/>
      <color theme="1"/>
      <name val="Calibri"/>
      <family val="2"/>
      <scheme val="minor"/>
    </font>
    <font>
      <b/>
      <sz val="14"/>
      <color rgb="FFC00000"/>
      <name val="Calibri"/>
      <family val="2"/>
      <scheme val="minor"/>
    </font>
    <font>
      <b/>
      <sz val="11"/>
      <color rgb="FF0033CC"/>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8"/>
      <color rgb="FFC00000"/>
      <name val="Calibri"/>
      <family val="2"/>
      <scheme val="minor"/>
    </font>
    <font>
      <sz val="16"/>
      <color rgb="FF0000FF"/>
      <name val="Calibri"/>
      <family val="2"/>
      <scheme val="minor"/>
    </font>
    <font>
      <sz val="12"/>
      <name val="Calibri"/>
      <family val="2"/>
      <scheme val="minor"/>
    </font>
    <font>
      <i/>
      <sz val="11"/>
      <color rgb="FF0000FF"/>
      <name val="Calibri"/>
      <family val="2"/>
      <scheme val="minor"/>
    </font>
    <font>
      <sz val="14"/>
      <name val="Calibri"/>
      <family val="2"/>
      <scheme val="minor"/>
    </font>
    <font>
      <sz val="14"/>
      <color rgb="FFFF0000"/>
      <name val="Calibri"/>
      <family val="2"/>
      <scheme val="minor"/>
    </font>
    <font>
      <b/>
      <sz val="14"/>
      <color rgb="FF0000FF"/>
      <name val="Calibri"/>
      <family val="2"/>
      <scheme val="minor"/>
    </font>
    <font>
      <b/>
      <sz val="12"/>
      <color theme="1"/>
      <name val="Calibri"/>
      <family val="2"/>
      <scheme val="minor"/>
    </font>
    <font>
      <b/>
      <sz val="12"/>
      <color rgb="FFFF0000"/>
      <name val="Calibri"/>
      <family val="2"/>
      <scheme val="minor"/>
    </font>
    <font>
      <i/>
      <sz val="12"/>
      <color theme="1"/>
      <name val="Calibri"/>
      <family val="2"/>
      <scheme val="minor"/>
    </font>
    <font>
      <sz val="12"/>
      <color theme="1"/>
      <name val="Arial Unicode MS"/>
    </font>
    <font>
      <sz val="9"/>
      <color theme="0"/>
      <name val="Calibri"/>
      <family val="2"/>
      <scheme val="minor"/>
    </font>
    <font>
      <b/>
      <sz val="10"/>
      <name val="Calibri"/>
      <family val="2"/>
      <scheme val="minor"/>
    </font>
    <font>
      <b/>
      <sz val="11"/>
      <color rgb="FFC00000"/>
      <name val="Calibri"/>
      <family val="2"/>
      <scheme val="minor"/>
    </font>
    <font>
      <sz val="11"/>
      <color theme="0"/>
      <name val="Calibri"/>
      <family val="2"/>
      <scheme val="minor"/>
    </font>
    <font>
      <b/>
      <sz val="12"/>
      <color theme="0"/>
      <name val="Calibri"/>
      <family val="2"/>
      <scheme val="minor"/>
    </font>
    <font>
      <sz val="11"/>
      <color theme="9" tint="-0.499984740745262"/>
      <name val="Calibri"/>
      <family val="2"/>
      <scheme val="minor"/>
    </font>
    <font>
      <b/>
      <sz val="11"/>
      <name val="Calibri"/>
      <family val="2"/>
      <scheme val="minor"/>
    </font>
    <font>
      <sz val="10"/>
      <name val="Calibri"/>
      <family val="2"/>
      <scheme val="minor"/>
    </font>
    <font>
      <b/>
      <sz val="12"/>
      <color rgb="FF0033CC"/>
      <name val="Calibri"/>
      <family val="2"/>
      <scheme val="minor"/>
    </font>
    <font>
      <sz val="11"/>
      <name val="Calibri"/>
      <family val="2"/>
      <scheme val="minor"/>
    </font>
    <font>
      <b/>
      <sz val="12"/>
      <color theme="9" tint="-0.499984740745262"/>
      <name val="Calibri"/>
      <family val="2"/>
      <scheme val="minor"/>
    </font>
    <font>
      <b/>
      <sz val="10"/>
      <color theme="1"/>
      <name val="Calibri"/>
      <family val="2"/>
      <scheme val="minor"/>
    </font>
    <font>
      <u/>
      <sz val="11"/>
      <color theme="10"/>
      <name val="Calibri"/>
      <family val="2"/>
      <scheme val="minor"/>
    </font>
    <font>
      <sz val="10"/>
      <name val="MS Sans Serif"/>
      <family val="2"/>
    </font>
    <font>
      <sz val="9"/>
      <name val="Calibri"/>
      <family val="2"/>
      <scheme val="minor"/>
    </font>
    <font>
      <sz val="8"/>
      <color theme="0" tint="-0.249977111117893"/>
      <name val="Calibri"/>
      <family val="2"/>
      <scheme val="minor"/>
    </font>
    <font>
      <b/>
      <sz val="11"/>
      <color theme="5" tint="-0.499984740745262"/>
      <name val="Calibri"/>
      <family val="2"/>
      <scheme val="minor"/>
    </font>
    <font>
      <b/>
      <sz val="12"/>
      <color theme="5" tint="-0.499984740745262"/>
      <name val="Calibri"/>
      <family val="2"/>
      <scheme val="minor"/>
    </font>
    <font>
      <sz val="8"/>
      <name val="Calibri"/>
      <family val="2"/>
      <scheme val="minor"/>
    </font>
    <font>
      <sz val="10"/>
      <color theme="0"/>
      <name val="Calibri"/>
      <family val="2"/>
      <scheme val="minor"/>
    </font>
    <font>
      <sz val="8"/>
      <color theme="0"/>
      <name val="Calibri"/>
      <family val="2"/>
      <scheme val="minor"/>
    </font>
    <font>
      <b/>
      <sz val="11"/>
      <color indexed="9"/>
      <name val="Calibri"/>
      <family val="2"/>
      <scheme val="minor"/>
    </font>
    <font>
      <b/>
      <sz val="11"/>
      <color rgb="FFFFFF00"/>
      <name val="Calibri"/>
      <family val="2"/>
      <scheme val="minor"/>
    </font>
    <font>
      <b/>
      <sz val="12"/>
      <color rgb="FFFFFF00"/>
      <name val="Calibri"/>
      <family val="2"/>
      <scheme val="minor"/>
    </font>
    <font>
      <sz val="12"/>
      <color rgb="FF7030A0"/>
      <name val="Calibri"/>
      <family val="2"/>
      <scheme val="minor"/>
    </font>
    <font>
      <b/>
      <sz val="12"/>
      <color rgb="FF7030A0"/>
      <name val="Calibri"/>
      <family val="2"/>
      <scheme val="minor"/>
    </font>
    <font>
      <b/>
      <sz val="12"/>
      <color rgb="FFC00000"/>
      <name val="Calibri"/>
      <family val="2"/>
      <scheme val="minor"/>
    </font>
    <font>
      <sz val="11"/>
      <color rgb="FF0000FF"/>
      <name val="Calibri"/>
      <family val="2"/>
      <scheme val="minor"/>
    </font>
    <font>
      <b/>
      <sz val="12"/>
      <color rgb="FF0000FF"/>
      <name val="Calibri"/>
      <family val="2"/>
      <scheme val="minor"/>
    </font>
    <font>
      <b/>
      <sz val="16"/>
      <color rgb="FF0000FF"/>
      <name val="Calibri"/>
      <family val="2"/>
      <scheme val="minor"/>
    </font>
    <font>
      <b/>
      <sz val="12"/>
      <color theme="1" tint="0.34998626667073579"/>
      <name val="Calibri"/>
      <family val="2"/>
      <scheme val="minor"/>
    </font>
    <font>
      <sz val="9"/>
      <color theme="1"/>
      <name val="Calibri"/>
      <family val="2"/>
      <scheme val="minor"/>
    </font>
    <font>
      <b/>
      <sz val="11"/>
      <color rgb="FF0000FF"/>
      <name val="Calibri"/>
      <family val="2"/>
      <scheme val="minor"/>
    </font>
    <font>
      <sz val="11"/>
      <color rgb="FFFF0000"/>
      <name val="Calibri"/>
      <family val="2"/>
      <scheme val="minor"/>
    </font>
    <font>
      <b/>
      <sz val="16"/>
      <color theme="0"/>
      <name val="Arial"/>
      <family val="2"/>
    </font>
    <font>
      <b/>
      <sz val="8"/>
      <color theme="0"/>
      <name val="Calibri"/>
      <family val="2"/>
      <scheme val="minor"/>
    </font>
    <font>
      <b/>
      <sz val="24"/>
      <name val="Calibri"/>
      <family val="2"/>
      <scheme val="minor"/>
    </font>
    <font>
      <b/>
      <sz val="9"/>
      <name val="Calibri"/>
      <family val="2"/>
      <scheme val="minor"/>
    </font>
    <font>
      <sz val="14"/>
      <color theme="9" tint="-0.499984740745262"/>
      <name val="Calibri"/>
      <family val="2"/>
      <scheme val="minor"/>
    </font>
    <font>
      <sz val="14"/>
      <color theme="5" tint="0.39997558519241921"/>
      <name val="Calibri"/>
      <family val="2"/>
      <scheme val="minor"/>
    </font>
    <font>
      <sz val="14"/>
      <color theme="5"/>
      <name val="Calibri"/>
      <family val="2"/>
      <scheme val="minor"/>
    </font>
    <font>
      <sz val="14"/>
      <color theme="7" tint="-0.249977111117893"/>
      <name val="Calibri"/>
      <family val="2"/>
      <scheme val="minor"/>
    </font>
    <font>
      <sz val="14"/>
      <color theme="9" tint="-0.249977111117893"/>
      <name val="Calibri"/>
      <family val="2"/>
      <scheme val="minor"/>
    </font>
    <font>
      <sz val="14"/>
      <color rgb="FFC00000"/>
      <name val="Calibri"/>
      <family val="2"/>
      <scheme val="minor"/>
    </font>
    <font>
      <b/>
      <sz val="20"/>
      <color rgb="FF0000FF"/>
      <name val="Calibri"/>
      <family val="2"/>
      <scheme val="minor"/>
    </font>
    <font>
      <b/>
      <sz val="11"/>
      <color rgb="FF000000"/>
      <name val="Calibri"/>
      <family val="2"/>
      <scheme val="minor"/>
    </font>
    <font>
      <sz val="8"/>
      <color theme="0" tint="-0.14999847407452621"/>
      <name val="Calibri"/>
      <family val="2"/>
      <scheme val="minor"/>
    </font>
    <font>
      <sz val="10"/>
      <color theme="1"/>
      <name val="Calibri"/>
      <family val="2"/>
      <scheme val="minor"/>
    </font>
    <font>
      <sz val="10"/>
      <color theme="1" tint="0.34998626667073579"/>
      <name val="Calibri"/>
      <family val="2"/>
      <scheme val="minor"/>
    </font>
    <font>
      <b/>
      <sz val="11"/>
      <color theme="1" tint="0.34998626667073579"/>
      <name val="Calibri"/>
      <family val="2"/>
      <scheme val="minor"/>
    </font>
    <font>
      <sz val="8"/>
      <color theme="0" tint="-0.499984740745262"/>
      <name val="Calibri"/>
      <family val="2"/>
      <scheme val="minor"/>
    </font>
    <font>
      <sz val="9"/>
      <color theme="1" tint="0.499984740745262"/>
      <name val="Calibri"/>
      <family val="2"/>
      <scheme val="minor"/>
    </font>
    <font>
      <sz val="14"/>
      <color rgb="FF0000FF"/>
      <name val="Calibri"/>
      <family val="2"/>
      <scheme val="minor"/>
    </font>
    <font>
      <sz val="12"/>
      <color theme="5" tint="-0.249977111117893"/>
      <name val="Calibri"/>
      <family val="2"/>
      <scheme val="minor"/>
    </font>
    <font>
      <sz val="12"/>
      <color theme="7" tint="-0.249977111117893"/>
      <name val="Calibri"/>
      <family val="2"/>
      <scheme val="minor"/>
    </font>
    <font>
      <sz val="14"/>
      <color theme="5" tint="-0.249977111117893"/>
      <name val="Calibri"/>
      <family val="2"/>
      <scheme val="minor"/>
    </font>
    <font>
      <sz val="11"/>
      <color theme="0" tint="-0.34998626667073579"/>
      <name val="Calibri"/>
      <family val="2"/>
      <scheme val="minor"/>
    </font>
    <font>
      <sz val="8"/>
      <color theme="0" tint="-0.34998626667073579"/>
      <name val="Calibri"/>
      <family val="2"/>
      <scheme val="minor"/>
    </font>
    <font>
      <b/>
      <sz val="8"/>
      <color theme="0" tint="-0.34998626667073579"/>
      <name val="Calibri"/>
      <family val="2"/>
      <scheme val="minor"/>
    </font>
    <font>
      <b/>
      <sz val="14"/>
      <color theme="0"/>
      <name val="Arial"/>
      <family val="2"/>
    </font>
    <font>
      <b/>
      <sz val="12"/>
      <color theme="0"/>
      <name val="Arial"/>
      <family val="2"/>
    </font>
    <font>
      <b/>
      <i/>
      <sz val="14"/>
      <color theme="1"/>
      <name val="Calibri"/>
      <family val="2"/>
      <scheme val="minor"/>
    </font>
    <font>
      <b/>
      <sz val="18"/>
      <name val="Calibri"/>
      <family val="2"/>
      <scheme val="minor"/>
    </font>
  </fonts>
  <fills count="52">
    <fill>
      <patternFill patternType="none"/>
    </fill>
    <fill>
      <patternFill patternType="gray125"/>
    </fill>
    <fill>
      <patternFill patternType="solid">
        <fgColor theme="0"/>
        <bgColor indexed="64"/>
      </patternFill>
    </fill>
    <fill>
      <patternFill patternType="solid">
        <fgColor rgb="FFCC00FF"/>
        <bgColor indexed="64"/>
      </patternFill>
    </fill>
    <fill>
      <patternFill patternType="solid">
        <fgColor rgb="FF92D050"/>
        <bgColor indexed="64"/>
      </patternFill>
    </fill>
    <fill>
      <patternFill patternType="solid">
        <fgColor theme="1" tint="0.34998626667073579"/>
        <bgColor indexed="64"/>
      </patternFill>
    </fill>
    <fill>
      <patternFill patternType="solid">
        <fgColor rgb="FFFFFFCC"/>
        <bgColor indexed="64"/>
      </patternFill>
    </fill>
    <fill>
      <patternFill patternType="solid">
        <fgColor rgb="FFCC99FF"/>
        <bgColor indexed="64"/>
      </patternFill>
    </fill>
    <fill>
      <patternFill patternType="solid">
        <fgColor theme="4"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9CC00"/>
        <bgColor indexed="64"/>
      </patternFill>
    </fill>
    <fill>
      <patternFill patternType="solid">
        <fgColor rgb="FFDEC8EE"/>
        <bgColor indexed="64"/>
      </patternFill>
    </fill>
    <fill>
      <patternFill patternType="solid">
        <fgColor rgb="FFECDFF5"/>
        <bgColor indexed="64"/>
      </patternFill>
    </fill>
    <fill>
      <patternFill patternType="solid">
        <fgColor theme="0"/>
        <bgColor theme="9"/>
      </patternFill>
    </fill>
    <fill>
      <patternFill patternType="solid">
        <fgColor rgb="FFFFFF9F"/>
        <bgColor indexed="64"/>
      </patternFill>
    </fill>
    <fill>
      <patternFill patternType="solid">
        <fgColor theme="0"/>
        <bgColor theme="0"/>
      </patternFill>
    </fill>
    <fill>
      <patternFill patternType="solid">
        <fgColor rgb="FFED7D31"/>
        <bgColor indexed="64"/>
      </patternFill>
    </fill>
    <fill>
      <patternFill patternType="gray0625">
        <bgColor theme="0"/>
      </patternFill>
    </fill>
    <fill>
      <patternFill patternType="solid">
        <fgColor auto="1"/>
        <bgColor indexed="64"/>
      </patternFill>
    </fill>
    <fill>
      <patternFill patternType="solid">
        <fgColor theme="0" tint="-4.9989318521683403E-2"/>
        <bgColor indexed="64"/>
      </patternFill>
    </fill>
    <fill>
      <patternFill patternType="solid">
        <fgColor rgb="FFFF0000"/>
        <bgColor indexed="50"/>
      </patternFill>
    </fill>
    <fill>
      <patternFill patternType="gray0625">
        <fgColor theme="0" tint="-0.24994659260841701"/>
        <bgColor theme="7" tint="0.59999389629810485"/>
      </patternFill>
    </fill>
    <fill>
      <patternFill patternType="solid">
        <fgColor theme="9" tint="0.79998168889431442"/>
        <bgColor indexed="64"/>
      </patternFill>
    </fill>
    <fill>
      <patternFill patternType="solid">
        <fgColor theme="9" tint="0.79998168889431442"/>
        <bgColor theme="9"/>
      </patternFill>
    </fill>
    <fill>
      <patternFill patternType="solid">
        <fgColor theme="4" tint="0.59999389629810485"/>
        <bgColor theme="9"/>
      </patternFill>
    </fill>
    <fill>
      <patternFill patternType="solid">
        <fgColor rgb="FFFFFF00"/>
        <bgColor theme="9"/>
      </patternFill>
    </fill>
    <fill>
      <patternFill patternType="solid">
        <fgColor rgb="FFE4E4E4"/>
        <bgColor theme="9"/>
      </patternFill>
    </fill>
    <fill>
      <patternFill patternType="gray0625">
        <fgColor theme="0" tint="-0.24994659260841701"/>
        <bgColor theme="0"/>
      </patternFill>
    </fill>
    <fill>
      <patternFill patternType="solid">
        <fgColor rgb="FFED7D31"/>
        <bgColor auto="1"/>
      </patternFill>
    </fill>
    <fill>
      <patternFill patternType="solid">
        <fgColor indexed="23"/>
        <bgColor indexed="64"/>
      </patternFill>
    </fill>
    <fill>
      <patternFill patternType="solid">
        <fgColor rgb="FF80808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79998168889431442"/>
        <bgColor theme="0"/>
      </patternFill>
    </fill>
    <fill>
      <patternFill patternType="solid">
        <fgColor rgb="FFFF0000"/>
        <bgColor indexed="64"/>
      </patternFill>
    </fill>
    <fill>
      <patternFill patternType="solid">
        <fgColor rgb="FFEADCF4"/>
        <bgColor indexed="64"/>
      </patternFill>
    </fill>
    <fill>
      <patternFill patternType="solid">
        <fgColor rgb="FFED7D31"/>
        <bgColor indexed="50"/>
      </patternFill>
    </fill>
    <fill>
      <patternFill patternType="solid">
        <fgColor rgb="FFFFFFC9"/>
        <bgColor theme="9"/>
      </patternFill>
    </fill>
    <fill>
      <patternFill patternType="solid">
        <fgColor rgb="FFE4E4E4"/>
        <bgColor indexed="64"/>
      </patternFill>
    </fill>
    <fill>
      <patternFill patternType="solid">
        <fgColor rgb="FF0000FF"/>
        <bgColor theme="9"/>
      </patternFill>
    </fill>
    <fill>
      <patternFill patternType="gray125">
        <bgColor theme="0" tint="-0.14996795556505021"/>
      </patternFill>
    </fill>
    <fill>
      <patternFill patternType="solid">
        <fgColor theme="0" tint="-0.14999847407452621"/>
        <bgColor theme="0"/>
      </patternFill>
    </fill>
    <fill>
      <patternFill patternType="solid">
        <fgColor theme="3" tint="0.79998168889431442"/>
        <bgColor indexed="64"/>
      </patternFill>
    </fill>
    <fill>
      <patternFill patternType="solid">
        <fgColor theme="0" tint="-4.9989318521683403E-2"/>
        <bgColor theme="0"/>
      </patternFill>
    </fill>
    <fill>
      <patternFill patternType="solid">
        <fgColor theme="0" tint="-4.9989318521683403E-2"/>
        <bgColor theme="9"/>
      </patternFill>
    </fill>
    <fill>
      <patternFill patternType="solid">
        <fgColor theme="5" tint="0.59999389629810485"/>
        <bgColor indexed="64"/>
      </patternFill>
    </fill>
    <fill>
      <patternFill patternType="solid">
        <fgColor theme="5" tint="0.59999389629810485"/>
        <bgColor theme="9"/>
      </patternFill>
    </fill>
    <fill>
      <patternFill patternType="solid">
        <fgColor theme="9" tint="0.39997558519241921"/>
        <bgColor indexed="64"/>
      </patternFill>
    </fill>
    <fill>
      <patternFill patternType="solid">
        <fgColor theme="9" tint="0.39997558519241921"/>
        <bgColor theme="9"/>
      </patternFill>
    </fill>
    <fill>
      <patternFill patternType="solid">
        <fgColor theme="0" tint="-0.14999847407452621"/>
        <bgColor theme="9"/>
      </patternFill>
    </fill>
  </fills>
  <borders count="51">
    <border>
      <left/>
      <right/>
      <top/>
      <bottom/>
      <diagonal/>
    </border>
    <border>
      <left/>
      <right/>
      <top style="medium">
        <color indexed="64"/>
      </top>
      <bottom/>
      <diagonal/>
    </border>
    <border>
      <left/>
      <right style="medium">
        <color indexed="64"/>
      </right>
      <top style="medium">
        <color indexed="64"/>
      </top>
      <bottom/>
      <diagonal/>
    </border>
    <border>
      <left style="thin">
        <color auto="1"/>
      </left>
      <right/>
      <top/>
      <bottom/>
      <diagonal/>
    </border>
    <border>
      <left/>
      <right style="medium">
        <color auto="1"/>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style="double">
        <color auto="1"/>
      </right>
      <top style="double">
        <color auto="1"/>
      </top>
      <bottom style="double">
        <color auto="1"/>
      </bottom>
      <diagonal/>
    </border>
    <border>
      <left style="double">
        <color auto="1"/>
      </left>
      <right style="medium">
        <color auto="1"/>
      </right>
      <top style="double">
        <color auto="1"/>
      </top>
      <bottom style="double">
        <color auto="1"/>
      </bottom>
      <diagonal/>
    </border>
    <border>
      <left/>
      <right style="medium">
        <color auto="1"/>
      </right>
      <top style="double">
        <color auto="1"/>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auto="1"/>
      </right>
      <top/>
      <bottom/>
      <diagonal/>
    </border>
    <border>
      <left/>
      <right style="medium">
        <color auto="1"/>
      </right>
      <top/>
      <bottom style="double">
        <color auto="1"/>
      </bottom>
      <diagonal/>
    </border>
    <border>
      <left style="medium">
        <color indexed="64"/>
      </left>
      <right style="double">
        <color auto="1"/>
      </right>
      <top style="double">
        <color auto="1"/>
      </top>
      <bottom style="double">
        <color auto="1"/>
      </bottom>
      <diagonal/>
    </border>
    <border>
      <left/>
      <right style="thin">
        <color auto="1"/>
      </right>
      <top/>
      <bottom/>
      <diagonal/>
    </border>
    <border>
      <left style="thin">
        <color auto="1"/>
      </left>
      <right style="medium">
        <color auto="1"/>
      </right>
      <top/>
      <bottom/>
      <diagonal/>
    </border>
    <border>
      <left/>
      <right/>
      <top/>
      <bottom style="thin">
        <color indexed="64"/>
      </bottom>
      <diagonal/>
    </border>
    <border>
      <left/>
      <right/>
      <top style="hair">
        <color theme="0" tint="-0.24994659260841701"/>
      </top>
      <bottom style="hair">
        <color theme="0" tint="-0.24994659260841701"/>
      </bottom>
      <diagonal/>
    </border>
    <border>
      <left style="hair">
        <color indexed="64"/>
      </left>
      <right/>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right/>
      <top style="double">
        <color theme="9" tint="0.39994506668294322"/>
      </top>
      <bottom/>
      <diagonal/>
    </border>
    <border>
      <left/>
      <right/>
      <top/>
      <bottom style="double">
        <color theme="9" tint="0.39988402966399123"/>
      </bottom>
      <diagonal/>
    </border>
    <border>
      <left/>
      <right/>
      <top/>
      <bottom style="double">
        <color theme="0" tint="-0.499984740745262"/>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right style="double">
        <color theme="9" tint="0.39988402966399123"/>
      </right>
      <top style="double">
        <color theme="9" tint="0.39988402966399123"/>
      </top>
      <bottom style="mediumDashed">
        <color indexed="64"/>
      </bottom>
      <diagonal/>
    </border>
    <border>
      <left/>
      <right/>
      <top style="mediumDashed">
        <color indexed="64"/>
      </top>
      <bottom/>
      <diagonal/>
    </border>
    <border>
      <left/>
      <right/>
      <top style="double">
        <color theme="0" tint="-0.499984740745262"/>
      </top>
      <bottom/>
      <diagonal/>
    </border>
    <border>
      <left/>
      <right/>
      <top/>
      <bottom style="hair">
        <color rgb="FFDEC8EE"/>
      </bottom>
      <diagonal/>
    </border>
    <border>
      <left/>
      <right/>
      <top style="hair">
        <color rgb="FFDEC8EE"/>
      </top>
      <bottom style="hair">
        <color rgb="FFDEC8EE"/>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right style="medium">
        <color auto="1"/>
      </right>
      <top style="double">
        <color theme="9" tint="0.39988402966399123"/>
      </top>
      <bottom style="mediumDashed">
        <color indexed="64"/>
      </bottom>
      <diagonal/>
    </border>
    <border>
      <left style="medium">
        <color auto="1"/>
      </left>
      <right style="medium">
        <color auto="1"/>
      </right>
      <top style="mediumDashed">
        <color indexed="64"/>
      </top>
      <bottom/>
      <diagonal/>
    </border>
    <border>
      <left/>
      <right style="mediumDashed">
        <color indexed="64"/>
      </right>
      <top/>
      <bottom/>
      <diagonal/>
    </border>
  </borders>
  <cellStyleXfs count="17">
    <xf numFmtId="0" fontId="0" fillId="0" borderId="0"/>
    <xf numFmtId="0" fontId="1" fillId="0" borderId="0"/>
    <xf numFmtId="0" fontId="6" fillId="0" borderId="0"/>
    <xf numFmtId="0" fontId="6" fillId="0" borderId="0"/>
    <xf numFmtId="0" fontId="6" fillId="0" borderId="0"/>
    <xf numFmtId="0" fontId="1" fillId="0" borderId="0"/>
    <xf numFmtId="0" fontId="1" fillId="0" borderId="0"/>
    <xf numFmtId="0" fontId="5" fillId="0" borderId="0"/>
    <xf numFmtId="0" fontId="49" fillId="0" borderId="0" applyNumberFormat="0" applyFill="0" applyBorder="0" applyAlignment="0" applyProtection="0"/>
    <xf numFmtId="0" fontId="6" fillId="0" borderId="0"/>
    <xf numFmtId="0" fontId="1" fillId="0" borderId="0"/>
    <xf numFmtId="0" fontId="50" fillId="0" borderId="0"/>
    <xf numFmtId="0" fontId="1" fillId="0" borderId="0"/>
    <xf numFmtId="0" fontId="1" fillId="0" borderId="0"/>
    <xf numFmtId="0" fontId="1" fillId="0" borderId="0"/>
    <xf numFmtId="0" fontId="5" fillId="0" borderId="0"/>
    <xf numFmtId="0" fontId="6" fillId="0" borderId="0"/>
  </cellStyleXfs>
  <cellXfs count="421">
    <xf numFmtId="0" fontId="0" fillId="0" borderId="0" xfId="0"/>
    <xf numFmtId="2" fontId="4" fillId="0" borderId="0" xfId="1" applyNumberFormat="1" applyFont="1" applyAlignment="1">
      <alignment horizontal="center"/>
    </xf>
    <xf numFmtId="0" fontId="1" fillId="2" borderId="0" xfId="1" applyFill="1" applyAlignment="1">
      <alignment horizontal="center" vertical="center"/>
    </xf>
    <xf numFmtId="0" fontId="5" fillId="0" borderId="0" xfId="1" applyFont="1" applyAlignment="1">
      <alignment horizontal="left" vertical="center"/>
    </xf>
    <xf numFmtId="0" fontId="1" fillId="0" borderId="0" xfId="1"/>
    <xf numFmtId="0" fontId="1" fillId="0" borderId="0" xfId="1" applyAlignment="1">
      <alignment horizontal="center" vertical="center"/>
    </xf>
    <xf numFmtId="0" fontId="9" fillId="5" borderId="0" xfId="2" applyFont="1" applyFill="1" applyAlignment="1">
      <alignment horizontal="center" vertical="center"/>
    </xf>
    <xf numFmtId="0" fontId="9" fillId="5" borderId="0" xfId="2" applyFont="1" applyFill="1" applyAlignment="1">
      <alignment horizontal="center" vertical="center" wrapText="1"/>
    </xf>
    <xf numFmtId="0" fontId="12" fillId="6" borderId="6" xfId="2" applyFont="1" applyFill="1" applyBorder="1" applyAlignment="1">
      <alignment horizontal="center" vertical="center" wrapText="1"/>
    </xf>
    <xf numFmtId="0" fontId="13" fillId="6" borderId="3" xfId="2" applyFont="1" applyFill="1" applyBorder="1" applyAlignment="1">
      <alignment horizontal="center" vertical="center"/>
    </xf>
    <xf numFmtId="0" fontId="9" fillId="5" borderId="0" xfId="2" applyFont="1" applyFill="1" applyAlignment="1">
      <alignment horizontal="left" vertical="center"/>
    </xf>
    <xf numFmtId="0" fontId="9" fillId="5" borderId="0" xfId="2" applyFont="1" applyFill="1" applyAlignment="1">
      <alignment horizontal="left" vertical="center" wrapText="1"/>
    </xf>
    <xf numFmtId="0" fontId="17" fillId="0" borderId="6" xfId="3" applyFont="1" applyBorder="1" applyAlignment="1">
      <alignment horizontal="center" vertical="center"/>
    </xf>
    <xf numFmtId="0" fontId="15" fillId="6" borderId="3" xfId="3" applyFont="1" applyFill="1" applyBorder="1" applyAlignment="1">
      <alignment horizontal="center" vertical="center"/>
    </xf>
    <xf numFmtId="0" fontId="17" fillId="0" borderId="6" xfId="3" applyFont="1" applyBorder="1" applyAlignment="1">
      <alignment horizontal="left" vertical="center"/>
    </xf>
    <xf numFmtId="0" fontId="21" fillId="2" borderId="5" xfId="2" applyFont="1" applyFill="1" applyBorder="1" applyAlignment="1">
      <alignment vertical="center"/>
    </xf>
    <xf numFmtId="0" fontId="21" fillId="2" borderId="0" xfId="2" applyFont="1" applyFill="1" applyAlignment="1">
      <alignment vertical="center"/>
    </xf>
    <xf numFmtId="0" fontId="21" fillId="2" borderId="0" xfId="2" applyFont="1" applyFill="1" applyAlignment="1">
      <alignment horizontal="center" vertical="center"/>
    </xf>
    <xf numFmtId="0" fontId="1" fillId="2" borderId="0" xfId="1" applyFill="1"/>
    <xf numFmtId="0" fontId="1" fillId="2" borderId="4" xfId="1" applyFill="1" applyBorder="1"/>
    <xf numFmtId="0" fontId="20" fillId="2" borderId="5" xfId="1" applyFont="1" applyFill="1" applyBorder="1" applyAlignment="1">
      <alignment vertical="center"/>
    </xf>
    <xf numFmtId="0" fontId="20" fillId="2" borderId="0" xfId="1" applyFont="1" applyFill="1" applyAlignment="1">
      <alignment vertical="center"/>
    </xf>
    <xf numFmtId="0" fontId="1" fillId="2" borderId="5" xfId="1" applyFill="1" applyBorder="1"/>
    <xf numFmtId="0" fontId="20" fillId="2" borderId="10" xfId="1" applyFont="1" applyFill="1" applyBorder="1"/>
    <xf numFmtId="0" fontId="1" fillId="2" borderId="11" xfId="1" applyFill="1" applyBorder="1"/>
    <xf numFmtId="0" fontId="1" fillId="2" borderId="12" xfId="1" applyFill="1" applyBorder="1"/>
    <xf numFmtId="0" fontId="1" fillId="2" borderId="10" xfId="1" applyFill="1" applyBorder="1"/>
    <xf numFmtId="0" fontId="24" fillId="2" borderId="0" xfId="1" applyFont="1" applyFill="1"/>
    <xf numFmtId="0" fontId="25" fillId="2" borderId="0" xfId="1" applyFont="1" applyFill="1"/>
    <xf numFmtId="0" fontId="26" fillId="2" borderId="0" xfId="1" applyFont="1" applyFill="1" applyAlignment="1">
      <alignment horizontal="right" vertical="center"/>
    </xf>
    <xf numFmtId="0" fontId="27" fillId="9" borderId="13" xfId="0" applyFont="1" applyFill="1" applyBorder="1" applyAlignment="1">
      <alignment horizontal="left" vertical="center"/>
    </xf>
    <xf numFmtId="0" fontId="24" fillId="2" borderId="14" xfId="1" applyFont="1" applyFill="1" applyBorder="1"/>
    <xf numFmtId="0" fontId="1" fillId="2" borderId="14" xfId="1" applyFill="1" applyBorder="1"/>
    <xf numFmtId="0" fontId="1" fillId="2" borderId="15" xfId="1" applyFill="1" applyBorder="1"/>
    <xf numFmtId="0" fontId="29" fillId="2" borderId="0" xfId="1" applyFont="1" applyFill="1" applyAlignment="1">
      <alignment horizontal="left"/>
    </xf>
    <xf numFmtId="0" fontId="24" fillId="2" borderId="0" xfId="1" applyFont="1" applyFill="1" applyAlignment="1">
      <alignment horizontal="left" vertical="center"/>
    </xf>
    <xf numFmtId="0" fontId="30" fillId="2" borderId="0" xfId="0" applyFont="1" applyFill="1"/>
    <xf numFmtId="0" fontId="24" fillId="2" borderId="0" xfId="1" applyFont="1" applyFill="1" applyAlignment="1">
      <alignment horizontal="left"/>
    </xf>
    <xf numFmtId="0" fontId="31" fillId="2" borderId="0" xfId="0" applyFont="1" applyFill="1"/>
    <xf numFmtId="0" fontId="32" fillId="2" borderId="0" xfId="1" applyFont="1" applyFill="1" applyAlignment="1">
      <alignment horizontal="left"/>
    </xf>
    <xf numFmtId="0" fontId="0" fillId="2" borderId="0" xfId="0" applyFill="1" applyAlignment="1">
      <alignment horizontal="center" vertical="center" wrapText="1"/>
    </xf>
    <xf numFmtId="0" fontId="25" fillId="2" borderId="0" xfId="0" applyFont="1" applyFill="1" applyAlignment="1">
      <alignment horizontal="center" vertical="center" wrapText="1"/>
    </xf>
    <xf numFmtId="0" fontId="0" fillId="2" borderId="4" xfId="0" applyFill="1" applyBorder="1" applyAlignment="1">
      <alignment horizontal="center" vertical="center" wrapText="1"/>
    </xf>
    <xf numFmtId="0" fontId="24" fillId="0" borderId="0" xfId="1" applyFont="1"/>
    <xf numFmtId="0" fontId="27" fillId="9" borderId="0" xfId="0" applyFont="1" applyFill="1" applyAlignment="1">
      <alignment horizontal="left" vertical="center"/>
    </xf>
    <xf numFmtId="0" fontId="33" fillId="2" borderId="0" xfId="0" applyFont="1" applyFill="1" applyAlignment="1">
      <alignment horizontal="center" vertical="center"/>
    </xf>
    <xf numFmtId="0" fontId="33" fillId="2" borderId="4" xfId="0" applyFont="1" applyFill="1" applyBorder="1" applyAlignment="1">
      <alignment horizontal="center" vertical="center"/>
    </xf>
    <xf numFmtId="0" fontId="3" fillId="2" borderId="0" xfId="1" applyFont="1" applyFill="1" applyAlignment="1">
      <alignment horizontal="right"/>
    </xf>
    <xf numFmtId="0" fontId="1" fillId="2" borderId="4" xfId="1" applyFill="1" applyBorder="1" applyAlignment="1">
      <alignment horizontal="center" vertical="center"/>
    </xf>
    <xf numFmtId="0" fontId="34" fillId="9" borderId="4" xfId="0" applyFont="1" applyFill="1" applyBorder="1" applyAlignment="1">
      <alignment horizontal="center" vertical="center"/>
    </xf>
    <xf numFmtId="0" fontId="35" fillId="0" borderId="0" xfId="1" applyFont="1"/>
    <xf numFmtId="0" fontId="5" fillId="2" borderId="0" xfId="0" applyFont="1" applyFill="1" applyAlignment="1">
      <alignment horizontal="left" vertical="center" indent="1"/>
    </xf>
    <xf numFmtId="0" fontId="37" fillId="11" borderId="5" xfId="3" applyFont="1" applyFill="1" applyBorder="1" applyAlignment="1">
      <alignment horizontal="center" vertical="center"/>
    </xf>
    <xf numFmtId="0" fontId="37" fillId="11" borderId="0" xfId="3" applyFont="1" applyFill="1" applyAlignment="1">
      <alignment horizontal="center" vertical="center"/>
    </xf>
    <xf numFmtId="0" fontId="37" fillId="11" borderId="4" xfId="3" applyFont="1" applyFill="1" applyBorder="1" applyAlignment="1">
      <alignment horizontal="center" vertical="center"/>
    </xf>
    <xf numFmtId="0" fontId="38" fillId="10" borderId="10" xfId="4" applyFont="1" applyFill="1" applyBorder="1" applyAlignment="1">
      <alignment horizontal="center" vertical="center"/>
    </xf>
    <xf numFmtId="0" fontId="38" fillId="10" borderId="11" xfId="4" applyFont="1" applyFill="1" applyBorder="1" applyAlignment="1">
      <alignment horizontal="center" vertical="center"/>
    </xf>
    <xf numFmtId="0" fontId="38" fillId="10" borderId="12" xfId="4" applyFont="1" applyFill="1" applyBorder="1" applyAlignment="1">
      <alignment horizontal="center" vertical="center"/>
    </xf>
    <xf numFmtId="0" fontId="39" fillId="9" borderId="0" xfId="1" applyFont="1" applyFill="1" applyAlignment="1">
      <alignment horizontal="center" vertical="center"/>
    </xf>
    <xf numFmtId="0" fontId="3" fillId="0" borderId="0" xfId="1" applyFont="1" applyAlignment="1">
      <alignment vertical="center"/>
    </xf>
    <xf numFmtId="0" fontId="41" fillId="11" borderId="9" xfId="0" applyFont="1" applyFill="1" applyBorder="1" applyAlignment="1">
      <alignment horizontal="center" vertical="center"/>
    </xf>
    <xf numFmtId="0" fontId="42" fillId="12" borderId="5" xfId="5" applyFont="1" applyFill="1" applyBorder="1" applyAlignment="1">
      <alignment vertical="center"/>
    </xf>
    <xf numFmtId="0" fontId="43" fillId="2" borderId="19" xfId="4" applyFont="1" applyFill="1" applyBorder="1" applyAlignment="1">
      <alignment horizontal="center"/>
    </xf>
    <xf numFmtId="0" fontId="44" fillId="2" borderId="0" xfId="4" applyFont="1" applyFill="1" applyAlignment="1" applyProtection="1">
      <alignment horizontal="center"/>
      <protection locked="0"/>
    </xf>
    <xf numFmtId="0" fontId="44" fillId="2" borderId="0" xfId="4" applyFont="1" applyFill="1" applyAlignment="1" applyProtection="1">
      <alignment horizontal="center" vertical="top" wrapText="1"/>
      <protection locked="0"/>
    </xf>
    <xf numFmtId="0" fontId="44" fillId="2" borderId="0" xfId="4" applyFont="1" applyFill="1" applyProtection="1">
      <protection hidden="1"/>
    </xf>
    <xf numFmtId="0" fontId="0" fillId="2" borderId="0" xfId="0" applyFill="1"/>
    <xf numFmtId="0" fontId="44" fillId="14" borderId="4" xfId="6" applyFont="1" applyFill="1" applyBorder="1" applyAlignment="1">
      <alignment horizontal="center"/>
    </xf>
    <xf numFmtId="0" fontId="45" fillId="2" borderId="21" xfId="4" applyFont="1" applyFill="1" applyBorder="1" applyAlignment="1" applyProtection="1">
      <alignment horizontal="left" vertical="center"/>
      <protection locked="0"/>
    </xf>
    <xf numFmtId="0" fontId="43" fillId="2" borderId="0" xfId="4" applyFont="1" applyFill="1" applyAlignment="1" applyProtection="1">
      <alignment horizontal="center" vertical="center"/>
      <protection locked="0"/>
    </xf>
    <xf numFmtId="0" fontId="34" fillId="15" borderId="21" xfId="7" applyFont="1" applyFill="1" applyBorder="1" applyAlignment="1">
      <alignment horizontal="center" vertical="center"/>
    </xf>
    <xf numFmtId="1" fontId="44" fillId="16" borderId="4" xfId="4" applyNumberFormat="1" applyFont="1" applyFill="1" applyBorder="1" applyAlignment="1" applyProtection="1">
      <alignment horizontal="center" vertical="center"/>
      <protection locked="0"/>
    </xf>
    <xf numFmtId="0" fontId="44" fillId="2" borderId="0" xfId="4" applyFont="1" applyFill="1" applyAlignment="1" applyProtection="1">
      <alignment horizontal="center" vertical="center" wrapText="1"/>
      <protection locked="0"/>
    </xf>
    <xf numFmtId="0" fontId="10" fillId="2" borderId="0" xfId="4" applyFont="1" applyFill="1" applyAlignment="1">
      <alignment horizontal="right" vertical="center"/>
    </xf>
    <xf numFmtId="0" fontId="10" fillId="2" borderId="0" xfId="4" applyFont="1" applyFill="1" applyAlignment="1">
      <alignment horizontal="left" vertical="center"/>
    </xf>
    <xf numFmtId="1" fontId="10" fillId="2" borderId="4" xfId="4" applyNumberFormat="1" applyFont="1" applyFill="1" applyBorder="1" applyAlignment="1">
      <alignment horizontal="left" vertical="center"/>
    </xf>
    <xf numFmtId="0" fontId="22" fillId="2" borderId="0" xfId="0" applyFont="1" applyFill="1"/>
    <xf numFmtId="0" fontId="46" fillId="2" borderId="0" xfId="0" applyFont="1" applyFill="1" applyAlignment="1">
      <alignment horizontal="center"/>
    </xf>
    <xf numFmtId="0" fontId="46" fillId="2" borderId="0" xfId="0" applyFont="1" applyFill="1"/>
    <xf numFmtId="0" fontId="46" fillId="2" borderId="4" xfId="0" applyFont="1" applyFill="1" applyBorder="1"/>
    <xf numFmtId="0" fontId="46" fillId="12" borderId="5" xfId="5" applyFont="1" applyFill="1" applyBorder="1" applyAlignment="1">
      <alignment horizontal="right" vertical="center"/>
    </xf>
    <xf numFmtId="0" fontId="0" fillId="0" borderId="0" xfId="0" applyAlignment="1">
      <alignment horizontal="center" vertical="center"/>
    </xf>
    <xf numFmtId="0" fontId="37" fillId="17" borderId="5" xfId="3" applyFont="1" applyFill="1" applyBorder="1" applyAlignment="1">
      <alignment horizontal="center" vertical="center"/>
    </xf>
    <xf numFmtId="0" fontId="37" fillId="17" borderId="0" xfId="3" applyFont="1" applyFill="1" applyAlignment="1">
      <alignment horizontal="center" vertical="center"/>
    </xf>
    <xf numFmtId="0" fontId="37" fillId="17" borderId="4" xfId="3" applyFont="1" applyFill="1" applyBorder="1" applyAlignment="1">
      <alignment horizontal="center" vertical="center"/>
    </xf>
    <xf numFmtId="0" fontId="47" fillId="12" borderId="5" xfId="5" applyFont="1" applyFill="1" applyBorder="1" applyAlignment="1">
      <alignment vertical="center"/>
    </xf>
    <xf numFmtId="0" fontId="44" fillId="2" borderId="0" xfId="4" applyFont="1" applyFill="1" applyAlignment="1" applyProtection="1">
      <alignment vertical="center" wrapText="1"/>
      <protection locked="0"/>
    </xf>
    <xf numFmtId="0" fontId="44" fillId="2" borderId="0" xfId="4" applyFont="1" applyFill="1" applyAlignment="1" applyProtection="1">
      <alignment vertical="center"/>
      <protection locked="0"/>
    </xf>
    <xf numFmtId="0" fontId="44" fillId="2" borderId="4" xfId="4" applyFont="1" applyFill="1" applyBorder="1" applyProtection="1">
      <protection locked="0"/>
    </xf>
    <xf numFmtId="0" fontId="34" fillId="15" borderId="22" xfId="7" applyFont="1" applyFill="1" applyBorder="1" applyAlignment="1">
      <alignment horizontal="center" vertical="center"/>
    </xf>
    <xf numFmtId="0" fontId="48" fillId="0" borderId="0" xfId="0" applyFont="1" applyAlignment="1">
      <alignment horizontal="center"/>
    </xf>
    <xf numFmtId="0" fontId="44" fillId="2" borderId="0" xfId="4" applyFont="1" applyFill="1" applyAlignment="1" applyProtection="1">
      <alignment horizontal="center" vertical="top"/>
      <protection locked="0"/>
    </xf>
    <xf numFmtId="0" fontId="44" fillId="18" borderId="14" xfId="4" applyFont="1" applyFill="1" applyBorder="1" applyAlignment="1" applyProtection="1">
      <alignment horizontal="center" vertical="center"/>
      <protection locked="0"/>
    </xf>
    <xf numFmtId="0" fontId="44" fillId="18" borderId="23" xfId="4" applyFont="1" applyFill="1" applyBorder="1" applyAlignment="1" applyProtection="1">
      <alignment horizontal="center" vertical="center"/>
      <protection locked="0"/>
    </xf>
    <xf numFmtId="0" fontId="0" fillId="2" borderId="4" xfId="0" applyFill="1" applyBorder="1"/>
    <xf numFmtId="0" fontId="39" fillId="2" borderId="0" xfId="0" applyFont="1" applyFill="1"/>
    <xf numFmtId="0" fontId="0" fillId="19" borderId="0" xfId="0" applyFill="1"/>
    <xf numFmtId="0" fontId="34" fillId="19" borderId="0" xfId="7" applyFont="1" applyFill="1" applyAlignment="1">
      <alignment horizontal="center" vertical="center"/>
    </xf>
    <xf numFmtId="0" fontId="22" fillId="19" borderId="0" xfId="4" applyFont="1" applyFill="1" applyAlignment="1" applyProtection="1">
      <alignment horizontal="center" vertical="center"/>
      <protection locked="0"/>
    </xf>
    <xf numFmtId="0" fontId="47" fillId="19" borderId="4" xfId="5" applyFont="1" applyFill="1" applyBorder="1" applyAlignment="1">
      <alignment horizontal="center" vertical="center"/>
    </xf>
    <xf numFmtId="0" fontId="10" fillId="19" borderId="0" xfId="4" applyFont="1" applyFill="1" applyAlignment="1">
      <alignment vertical="center"/>
    </xf>
    <xf numFmtId="0" fontId="0" fillId="19" borderId="4" xfId="0" applyFill="1" applyBorder="1"/>
    <xf numFmtId="0" fontId="0" fillId="12" borderId="5" xfId="0" applyFill="1" applyBorder="1"/>
    <xf numFmtId="0" fontId="0" fillId="0" borderId="0" xfId="0" applyAlignment="1">
      <alignment horizontal="center"/>
    </xf>
    <xf numFmtId="0" fontId="43" fillId="10" borderId="0" xfId="4" applyFont="1" applyFill="1" applyAlignment="1">
      <alignment horizontal="center" vertical="center"/>
    </xf>
    <xf numFmtId="0" fontId="11" fillId="12" borderId="5" xfId="10" applyFont="1" applyFill="1" applyBorder="1" applyAlignment="1">
      <alignment vertical="center"/>
    </xf>
    <xf numFmtId="0" fontId="11" fillId="12" borderId="0" xfId="10" applyFont="1" applyFill="1" applyAlignment="1">
      <alignment horizontal="right" vertical="center"/>
    </xf>
    <xf numFmtId="0" fontId="11" fillId="12" borderId="0" xfId="10" applyFont="1" applyFill="1" applyAlignment="1">
      <alignment vertical="center"/>
    </xf>
    <xf numFmtId="0" fontId="11" fillId="12" borderId="4" xfId="10" applyFont="1" applyFill="1" applyBorder="1" applyAlignment="1">
      <alignment vertical="center"/>
    </xf>
    <xf numFmtId="2" fontId="28" fillId="2" borderId="5" xfId="10" applyNumberFormat="1" applyFont="1" applyFill="1" applyBorder="1" applyAlignment="1">
      <alignment vertical="center"/>
    </xf>
    <xf numFmtId="2" fontId="28" fillId="2" borderId="0" xfId="10" applyNumberFormat="1" applyFont="1" applyFill="1" applyAlignment="1">
      <alignment vertical="center" wrapText="1"/>
    </xf>
    <xf numFmtId="2" fontId="28" fillId="2" borderId="4" xfId="10" applyNumberFormat="1" applyFont="1" applyFill="1" applyBorder="1" applyAlignment="1">
      <alignment vertical="center" wrapText="1"/>
    </xf>
    <xf numFmtId="0" fontId="2" fillId="21" borderId="9" xfId="11" applyFont="1" applyFill="1" applyBorder="1" applyAlignment="1">
      <alignment horizontal="center" vertical="center"/>
    </xf>
    <xf numFmtId="0" fontId="11" fillId="0" borderId="1" xfId="4" applyFont="1" applyBorder="1" applyAlignment="1">
      <alignment vertical="center"/>
    </xf>
    <xf numFmtId="0" fontId="11" fillId="2" borderId="1" xfId="4" applyFont="1" applyFill="1" applyBorder="1" applyAlignment="1">
      <alignment vertical="center"/>
    </xf>
    <xf numFmtId="0" fontId="10" fillId="2" borderId="2" xfId="4" applyFont="1" applyFill="1" applyBorder="1" applyAlignment="1">
      <alignment horizontal="right" vertical="center"/>
    </xf>
    <xf numFmtId="0" fontId="44" fillId="22" borderId="5" xfId="4" applyFont="1" applyFill="1" applyBorder="1" applyAlignment="1" applyProtection="1">
      <alignment horizontal="center" vertical="center"/>
      <protection locked="0"/>
    </xf>
    <xf numFmtId="0" fontId="51" fillId="2" borderId="0" xfId="12" applyFont="1" applyFill="1" applyAlignment="1">
      <alignment horizontal="left" vertical="center"/>
    </xf>
    <xf numFmtId="0" fontId="51" fillId="2" borderId="4" xfId="12" applyFont="1" applyFill="1" applyBorder="1" applyAlignment="1">
      <alignment horizontal="left" vertical="center"/>
    </xf>
    <xf numFmtId="0" fontId="39" fillId="2" borderId="0" xfId="4" applyFont="1" applyFill="1" applyAlignment="1" applyProtection="1">
      <alignment horizontal="center" vertical="center"/>
      <protection hidden="1"/>
    </xf>
    <xf numFmtId="0" fontId="39" fillId="2" borderId="4" xfId="4" applyFont="1" applyFill="1" applyBorder="1" applyAlignment="1" applyProtection="1">
      <alignment horizontal="center" vertical="center"/>
      <protection hidden="1"/>
    </xf>
    <xf numFmtId="0" fontId="52" fillId="2" borderId="0" xfId="12" applyFont="1" applyFill="1" applyAlignment="1">
      <alignment horizontal="center" vertical="center"/>
    </xf>
    <xf numFmtId="0" fontId="49" fillId="2" borderId="0" xfId="8" applyFill="1" applyBorder="1" applyAlignment="1">
      <alignment horizontal="left"/>
    </xf>
    <xf numFmtId="0" fontId="10" fillId="23" borderId="24" xfId="4" applyFont="1" applyFill="1" applyBorder="1" applyAlignment="1" applyProtection="1">
      <alignment horizontal="left" vertical="center"/>
      <protection hidden="1"/>
    </xf>
    <xf numFmtId="0" fontId="0" fillId="23" borderId="25" xfId="0" applyFill="1" applyBorder="1" applyAlignment="1">
      <alignment vertical="center"/>
    </xf>
    <xf numFmtId="0" fontId="10" fillId="23" borderId="25" xfId="4" applyFont="1" applyFill="1" applyBorder="1" applyAlignment="1">
      <alignment vertical="center"/>
    </xf>
    <xf numFmtId="0" fontId="10" fillId="23" borderId="25" xfId="4" applyFont="1" applyFill="1" applyBorder="1" applyAlignment="1" applyProtection="1">
      <alignment vertical="center"/>
      <protection hidden="1"/>
    </xf>
    <xf numFmtId="0" fontId="43" fillId="23" borderId="25" xfId="7" applyFont="1" applyFill="1" applyBorder="1" applyAlignment="1">
      <alignment horizontal="center" vertical="center"/>
    </xf>
    <xf numFmtId="0" fontId="10" fillId="23" borderId="26" xfId="4" applyFont="1" applyFill="1" applyBorder="1" applyAlignment="1" applyProtection="1">
      <alignment horizontal="right" vertical="center"/>
      <protection hidden="1"/>
    </xf>
    <xf numFmtId="0" fontId="10" fillId="23" borderId="27" xfId="4" applyFont="1" applyFill="1" applyBorder="1" applyAlignment="1" applyProtection="1">
      <alignment horizontal="left" vertical="center"/>
      <protection hidden="1"/>
    </xf>
    <xf numFmtId="0" fontId="10" fillId="23" borderId="0" xfId="4" applyFont="1" applyFill="1" applyAlignment="1">
      <alignment vertical="center"/>
    </xf>
    <xf numFmtId="0" fontId="10" fillId="23" borderId="0" xfId="4" applyFont="1" applyFill="1" applyAlignment="1" applyProtection="1">
      <alignment horizontal="right" vertical="center"/>
      <protection hidden="1"/>
    </xf>
    <xf numFmtId="0" fontId="10" fillId="23" borderId="0" xfId="4" applyFont="1" applyFill="1" applyAlignment="1" applyProtection="1">
      <alignment horizontal="left" vertical="center"/>
      <protection hidden="1"/>
    </xf>
    <xf numFmtId="0" fontId="38" fillId="24" borderId="28" xfId="6" applyFont="1" applyFill="1" applyBorder="1" applyAlignment="1">
      <alignment horizontal="center" vertical="center"/>
    </xf>
    <xf numFmtId="0" fontId="34" fillId="15" borderId="29" xfId="7" applyFont="1" applyFill="1" applyBorder="1" applyAlignment="1">
      <alignment horizontal="center" vertical="center"/>
    </xf>
    <xf numFmtId="0" fontId="11" fillId="25" borderId="0" xfId="6" applyFont="1" applyFill="1" applyAlignment="1">
      <alignment horizontal="center" vertical="center"/>
    </xf>
    <xf numFmtId="0" fontId="11" fillId="26" borderId="0" xfId="6" applyFont="1" applyFill="1" applyAlignment="1">
      <alignment horizontal="center" vertical="center"/>
    </xf>
    <xf numFmtId="0" fontId="38" fillId="27" borderId="0" xfId="6" applyFont="1" applyFill="1" applyAlignment="1">
      <alignment horizontal="center" vertical="center"/>
    </xf>
    <xf numFmtId="0" fontId="22" fillId="2" borderId="0" xfId="4" applyFont="1" applyFill="1" applyAlignment="1" applyProtection="1">
      <alignment horizontal="left" vertical="center"/>
      <protection locked="0"/>
    </xf>
    <xf numFmtId="0" fontId="45" fillId="2" borderId="0" xfId="4" applyFont="1" applyFill="1" applyAlignment="1" applyProtection="1">
      <alignment horizontal="right" vertical="center"/>
      <protection locked="0"/>
    </xf>
    <xf numFmtId="1" fontId="44" fillId="28" borderId="0" xfId="4" applyNumberFormat="1" applyFont="1" applyFill="1" applyAlignment="1" applyProtection="1">
      <alignment horizontal="center" vertical="center"/>
      <protection locked="0"/>
    </xf>
    <xf numFmtId="0" fontId="53" fillId="2" borderId="0" xfId="4" applyFont="1" applyFill="1" applyAlignment="1" applyProtection="1">
      <alignment horizontal="left" vertical="center"/>
      <protection locked="0"/>
    </xf>
    <xf numFmtId="0" fontId="54" fillId="2" borderId="0" xfId="4" applyFont="1" applyFill="1" applyAlignment="1" applyProtection="1">
      <alignment horizontal="right" vertical="center"/>
      <protection locked="0"/>
    </xf>
    <xf numFmtId="0" fontId="44" fillId="22" borderId="4" xfId="4" applyFont="1" applyFill="1" applyBorder="1" applyAlignment="1" applyProtection="1">
      <alignment horizontal="center" vertical="center"/>
      <protection locked="0"/>
    </xf>
    <xf numFmtId="0" fontId="54" fillId="2" borderId="0" xfId="4" applyFont="1" applyFill="1" applyAlignment="1" applyProtection="1">
      <alignment horizontal="left" vertical="center"/>
      <protection locked="0"/>
    </xf>
    <xf numFmtId="0" fontId="40" fillId="17" borderId="5" xfId="13" applyFont="1" applyFill="1" applyBorder="1" applyAlignment="1">
      <alignment horizontal="center" vertical="center"/>
    </xf>
    <xf numFmtId="0" fontId="45" fillId="2" borderId="0" xfId="4" applyFont="1" applyFill="1" applyAlignment="1" applyProtection="1">
      <alignment horizontal="left" vertical="center"/>
      <protection locked="0"/>
    </xf>
    <xf numFmtId="0" fontId="10" fillId="2" borderId="0" xfId="4" applyFont="1" applyFill="1" applyAlignment="1" applyProtection="1">
      <alignment horizontal="left" vertical="center"/>
      <protection locked="0"/>
    </xf>
    <xf numFmtId="0" fontId="2" fillId="17" borderId="4" xfId="4" applyFont="1" applyFill="1" applyBorder="1" applyAlignment="1" applyProtection="1">
      <alignment horizontal="center" vertical="center"/>
      <protection locked="0"/>
    </xf>
    <xf numFmtId="0" fontId="55" fillId="28" borderId="0" xfId="4" applyFont="1" applyFill="1" applyAlignment="1" applyProtection="1">
      <alignment horizontal="right" vertical="center"/>
      <protection locked="0"/>
    </xf>
    <xf numFmtId="0" fontId="56" fillId="29" borderId="4" xfId="4" applyFont="1" applyFill="1" applyBorder="1" applyAlignment="1" applyProtection="1">
      <alignment horizontal="center" vertical="center"/>
      <protection locked="0"/>
    </xf>
    <xf numFmtId="0" fontId="57" fillId="4" borderId="0" xfId="6" applyFont="1" applyFill="1" applyAlignment="1">
      <alignment horizontal="center" vertical="center"/>
    </xf>
    <xf numFmtId="0" fontId="58" fillId="30" borderId="1" xfId="14" applyFont="1" applyFill="1" applyBorder="1" applyAlignment="1">
      <alignment horizontal="center" vertical="center"/>
    </xf>
    <xf numFmtId="0" fontId="58" fillId="31" borderId="1" xfId="14" applyFont="1" applyFill="1" applyBorder="1" applyAlignment="1">
      <alignment horizontal="center" vertical="center"/>
    </xf>
    <xf numFmtId="0" fontId="59" fillId="31" borderId="0" xfId="4" applyFont="1" applyFill="1" applyAlignment="1">
      <alignment horizontal="left" vertical="center"/>
    </xf>
    <xf numFmtId="0" fontId="60" fillId="31" borderId="0" xfId="4" applyFont="1" applyFill="1" applyAlignment="1">
      <alignment horizontal="right" vertical="center"/>
    </xf>
    <xf numFmtId="0" fontId="60" fillId="31" borderId="0" xfId="4" applyFont="1" applyFill="1" applyAlignment="1">
      <alignment horizontal="left" vertical="center"/>
    </xf>
    <xf numFmtId="0" fontId="0" fillId="0" borderId="0" xfId="0" applyAlignment="1">
      <alignment vertical="center"/>
    </xf>
    <xf numFmtId="0" fontId="38" fillId="20" borderId="0" xfId="4" applyFont="1" applyFill="1" applyAlignment="1">
      <alignment horizontal="center" vertical="center"/>
    </xf>
    <xf numFmtId="0" fontId="2" fillId="3" borderId="0" xfId="4" applyFont="1" applyFill="1" applyAlignment="1">
      <alignment horizontal="center" vertical="center"/>
    </xf>
    <xf numFmtId="0" fontId="0" fillId="31" borderId="0" xfId="0" applyFill="1" applyAlignment="1">
      <alignment vertical="center"/>
    </xf>
    <xf numFmtId="0" fontId="40" fillId="31" borderId="0" xfId="6" applyFont="1" applyFill="1" applyAlignment="1">
      <alignment horizontal="center" vertical="center"/>
    </xf>
    <xf numFmtId="0" fontId="10" fillId="4" borderId="0" xfId="2" applyFont="1" applyFill="1" applyAlignment="1" applyProtection="1">
      <alignment horizontal="center" vertical="center" textRotation="90"/>
      <protection locked="0"/>
    </xf>
    <xf numFmtId="0" fontId="10" fillId="4" borderId="0" xfId="2" applyFont="1" applyFill="1" applyAlignment="1" applyProtection="1">
      <alignment horizontal="center" vertical="center"/>
      <protection locked="0"/>
    </xf>
    <xf numFmtId="0" fontId="61" fillId="2" borderId="0" xfId="2" applyFont="1" applyFill="1" applyAlignment="1" applyProtection="1">
      <alignment horizontal="left" vertical="center"/>
      <protection hidden="1"/>
    </xf>
    <xf numFmtId="0" fontId="61" fillId="2" borderId="0" xfId="2" applyFont="1" applyFill="1" applyAlignment="1" applyProtection="1">
      <alignment vertical="center"/>
      <protection hidden="1"/>
    </xf>
    <xf numFmtId="0" fontId="61" fillId="2" borderId="0" xfId="15" applyFont="1" applyFill="1" applyAlignment="1">
      <alignment horizontal="left" vertical="center"/>
    </xf>
    <xf numFmtId="0" fontId="62" fillId="2" borderId="0" xfId="16" applyFont="1" applyFill="1" applyAlignment="1">
      <alignment horizontal="left" vertical="center"/>
    </xf>
    <xf numFmtId="0" fontId="12" fillId="7" borderId="0" xfId="2" applyFont="1" applyFill="1" applyAlignment="1">
      <alignment horizontal="center" vertical="center" wrapText="1"/>
    </xf>
    <xf numFmtId="0" fontId="18" fillId="2" borderId="33" xfId="1" applyFont="1" applyFill="1" applyBorder="1" applyAlignment="1">
      <alignment horizontal="left" vertical="center"/>
    </xf>
    <xf numFmtId="0" fontId="8" fillId="4" borderId="31" xfId="2" applyFont="1" applyFill="1" applyBorder="1" applyAlignment="1" applyProtection="1">
      <alignment vertical="center" wrapText="1"/>
      <protection hidden="1"/>
    </xf>
    <xf numFmtId="0" fontId="10" fillId="4" borderId="31" xfId="2" applyFont="1" applyFill="1" applyBorder="1" applyAlignment="1" applyProtection="1">
      <alignment horizontal="center" vertical="center"/>
      <protection locked="0"/>
    </xf>
    <xf numFmtId="0" fontId="38" fillId="4" borderId="0" xfId="4" applyFont="1" applyFill="1" applyAlignment="1">
      <alignment horizontal="center" vertical="center"/>
    </xf>
    <xf numFmtId="0" fontId="22" fillId="0" borderId="17" xfId="1" applyFont="1" applyBorder="1" applyAlignment="1">
      <alignment horizontal="right" vertical="center"/>
    </xf>
    <xf numFmtId="0" fontId="22" fillId="0" borderId="16" xfId="1" applyFont="1" applyBorder="1"/>
    <xf numFmtId="0" fontId="14" fillId="4" borderId="0" xfId="1" applyFont="1" applyFill="1" applyAlignment="1">
      <alignment horizontal="right"/>
    </xf>
    <xf numFmtId="0" fontId="14" fillId="4" borderId="0" xfId="1" applyFont="1" applyFill="1" applyAlignment="1">
      <alignment horizontal="right" vertical="center"/>
    </xf>
    <xf numFmtId="0" fontId="14" fillId="4" borderId="0" xfId="3" applyFont="1" applyFill="1" applyAlignment="1">
      <alignment horizontal="right"/>
    </xf>
    <xf numFmtId="0" fontId="17" fillId="6" borderId="0" xfId="3" applyFont="1" applyFill="1" applyAlignment="1">
      <alignment horizontal="center" vertical="center"/>
    </xf>
    <xf numFmtId="0" fontId="38" fillId="4" borderId="4" xfId="4" applyFont="1" applyFill="1" applyBorder="1" applyAlignment="1">
      <alignment horizontal="center" vertical="center"/>
    </xf>
    <xf numFmtId="0" fontId="11" fillId="2" borderId="0" xfId="0" applyFont="1" applyFill="1" applyAlignment="1">
      <alignment horizontal="center" vertical="center"/>
    </xf>
    <xf numFmtId="0" fontId="11" fillId="2" borderId="4" xfId="0" applyFont="1" applyFill="1" applyBorder="1" applyAlignment="1">
      <alignment horizontal="center" vertical="center"/>
    </xf>
    <xf numFmtId="0" fontId="22" fillId="2" borderId="34" xfId="4" applyFont="1" applyFill="1" applyBorder="1" applyAlignment="1" applyProtection="1">
      <alignment horizontal="left" vertical="center"/>
      <protection locked="0"/>
    </xf>
    <xf numFmtId="0" fontId="63" fillId="2" borderId="0" xfId="0" applyFont="1" applyFill="1" applyAlignment="1">
      <alignment vertical="center"/>
    </xf>
    <xf numFmtId="0" fontId="34" fillId="32" borderId="0" xfId="1" applyFont="1" applyFill="1" applyAlignment="1">
      <alignment horizontal="center" vertical="center"/>
    </xf>
    <xf numFmtId="0" fontId="65" fillId="33" borderId="0" xfId="1" applyFont="1" applyFill="1" applyAlignment="1">
      <alignment horizontal="center" vertical="center"/>
    </xf>
    <xf numFmtId="0" fontId="34" fillId="32" borderId="0" xfId="1" applyFont="1" applyFill="1" applyAlignment="1">
      <alignment horizontal="right" vertical="center"/>
    </xf>
    <xf numFmtId="0" fontId="65" fillId="2" borderId="0" xfId="1" applyFont="1" applyFill="1"/>
    <xf numFmtId="0" fontId="66" fillId="2" borderId="0" xfId="1" applyFont="1" applyFill="1"/>
    <xf numFmtId="0" fontId="65" fillId="2" borderId="0" xfId="1" applyFont="1" applyFill="1" applyAlignment="1">
      <alignment horizontal="center" vertical="center"/>
    </xf>
    <xf numFmtId="0" fontId="0" fillId="34" borderId="0" xfId="0" applyFill="1" applyAlignment="1">
      <alignment vertical="center"/>
    </xf>
    <xf numFmtId="0" fontId="38" fillId="24" borderId="35" xfId="6" applyFont="1" applyFill="1" applyBorder="1" applyAlignment="1">
      <alignment horizontal="center" vertical="center"/>
    </xf>
    <xf numFmtId="0" fontId="67" fillId="10" borderId="21" xfId="7" applyFont="1" applyFill="1" applyBorder="1" applyAlignment="1">
      <alignment horizontal="center" vertical="center"/>
    </xf>
    <xf numFmtId="0" fontId="0" fillId="34" borderId="0" xfId="0" applyFill="1" applyAlignment="1">
      <alignment horizontal="left" vertical="center"/>
    </xf>
    <xf numFmtId="0" fontId="47" fillId="34" borderId="0" xfId="5" applyFont="1" applyFill="1" applyAlignment="1">
      <alignment vertical="center"/>
    </xf>
    <xf numFmtId="0" fontId="3" fillId="34" borderId="0" xfId="0" applyFont="1" applyFill="1" applyAlignment="1">
      <alignment horizontal="center" vertical="center"/>
    </xf>
    <xf numFmtId="0" fontId="0" fillId="34" borderId="0" xfId="0" applyFill="1" applyAlignment="1">
      <alignment horizontal="center" vertical="center"/>
    </xf>
    <xf numFmtId="0" fontId="46" fillId="34" borderId="0" xfId="5" applyFont="1" applyFill="1" applyAlignment="1">
      <alignment horizontal="right" vertical="center"/>
    </xf>
    <xf numFmtId="1" fontId="44" fillId="35" borderId="0" xfId="4" applyNumberFormat="1" applyFont="1" applyFill="1" applyAlignment="1" applyProtection="1">
      <alignment horizontal="center" vertical="center"/>
      <protection locked="0"/>
    </xf>
    <xf numFmtId="0" fontId="46" fillId="34" borderId="0" xfId="5" applyFont="1" applyFill="1" applyAlignment="1">
      <alignment horizontal="center" vertical="center"/>
    </xf>
    <xf numFmtId="0" fontId="46" fillId="2" borderId="0" xfId="5" applyFont="1" applyFill="1" applyAlignment="1">
      <alignment horizontal="center" vertical="center"/>
    </xf>
    <xf numFmtId="0" fontId="0" fillId="2" borderId="0" xfId="0" applyFill="1" applyAlignment="1">
      <alignment vertical="center"/>
    </xf>
    <xf numFmtId="0" fontId="33" fillId="19" borderId="0" xfId="0" applyFont="1" applyFill="1" applyAlignment="1">
      <alignment horizontal="center" vertical="center"/>
    </xf>
    <xf numFmtId="0" fontId="68" fillId="2" borderId="0" xfId="0" applyFont="1" applyFill="1" applyAlignment="1">
      <alignment vertical="top" wrapText="1"/>
    </xf>
    <xf numFmtId="0" fontId="64" fillId="2" borderId="0" xfId="0" applyFont="1" applyFill="1" applyAlignment="1">
      <alignment vertical="center"/>
    </xf>
    <xf numFmtId="0" fontId="46" fillId="12" borderId="5" xfId="5" applyFont="1" applyFill="1" applyBorder="1" applyAlignment="1">
      <alignment horizontal="center" vertical="center"/>
    </xf>
    <xf numFmtId="0" fontId="0" fillId="12" borderId="5" xfId="0" applyFill="1" applyBorder="1" applyAlignment="1">
      <alignment horizontal="center"/>
    </xf>
    <xf numFmtId="0" fontId="72" fillId="17" borderId="36" xfId="14" applyFont="1" applyFill="1" applyBorder="1" applyAlignment="1">
      <alignment horizontal="center" vertical="center"/>
    </xf>
    <xf numFmtId="0" fontId="58" fillId="30" borderId="0" xfId="14" applyFont="1" applyFill="1" applyAlignment="1">
      <alignment horizontal="center" vertical="center"/>
    </xf>
    <xf numFmtId="0" fontId="58" fillId="31" borderId="0" xfId="14" applyFont="1" applyFill="1" applyAlignment="1">
      <alignment horizontal="center" vertical="center"/>
    </xf>
    <xf numFmtId="0" fontId="41" fillId="36" borderId="9" xfId="4" applyFont="1" applyFill="1" applyBorder="1" applyAlignment="1" applyProtection="1">
      <alignment horizontal="center" vertical="center" textRotation="90"/>
      <protection locked="0"/>
    </xf>
    <xf numFmtId="0" fontId="73" fillId="12" borderId="1" xfId="9" applyFont="1" applyFill="1" applyBorder="1" applyAlignment="1" applyProtection="1">
      <alignment horizontal="centerContinuous" vertical="center"/>
      <protection locked="0"/>
    </xf>
    <xf numFmtId="0" fontId="69" fillId="37" borderId="1" xfId="9" applyFont="1" applyFill="1" applyBorder="1" applyAlignment="1" applyProtection="1">
      <alignment horizontal="center" vertical="center" wrapText="1"/>
      <protection locked="0"/>
    </xf>
    <xf numFmtId="0" fontId="73" fillId="12" borderId="1" xfId="9" applyFont="1" applyFill="1" applyBorder="1" applyAlignment="1" applyProtection="1">
      <alignment horizontal="center" vertical="center"/>
      <protection locked="0"/>
    </xf>
    <xf numFmtId="0" fontId="2" fillId="38" borderId="5" xfId="11" applyFont="1" applyFill="1" applyBorder="1" applyAlignment="1">
      <alignment horizontal="center" vertical="center"/>
    </xf>
    <xf numFmtId="0" fontId="16" fillId="12" borderId="0" xfId="9" applyFont="1" applyFill="1" applyAlignment="1" applyProtection="1">
      <alignment vertical="center"/>
      <protection locked="0"/>
    </xf>
    <xf numFmtId="0" fontId="11" fillId="12" borderId="0" xfId="4" applyFont="1" applyFill="1" applyAlignment="1" applyProtection="1">
      <alignment vertical="center"/>
      <protection hidden="1"/>
    </xf>
    <xf numFmtId="0" fontId="46" fillId="12" borderId="0" xfId="0" applyFont="1" applyFill="1"/>
    <xf numFmtId="0" fontId="74" fillId="14" borderId="0" xfId="6" applyFont="1" applyFill="1" applyAlignment="1">
      <alignment horizontal="center" wrapText="1"/>
    </xf>
    <xf numFmtId="0" fontId="63" fillId="2" borderId="0" xfId="7" applyFont="1" applyFill="1" applyAlignment="1">
      <alignment horizontal="left" vertical="center"/>
    </xf>
    <xf numFmtId="0" fontId="33" fillId="2" borderId="0" xfId="0" applyFont="1" applyFill="1" applyAlignment="1">
      <alignment vertical="center"/>
    </xf>
    <xf numFmtId="0" fontId="0" fillId="2" borderId="4" xfId="0" applyFill="1" applyBorder="1" applyAlignment="1">
      <alignment vertical="center"/>
    </xf>
    <xf numFmtId="0" fontId="80" fillId="2" borderId="0" xfId="0" applyFont="1" applyFill="1" applyAlignment="1">
      <alignment horizontal="right" vertical="center"/>
    </xf>
    <xf numFmtId="49" fontId="81" fillId="23" borderId="0" xfId="0" applyNumberFormat="1" applyFont="1" applyFill="1" applyAlignment="1">
      <alignment horizontal="center"/>
    </xf>
    <xf numFmtId="0" fontId="22" fillId="40" borderId="0" xfId="4" applyFont="1" applyFill="1" applyAlignment="1" applyProtection="1">
      <alignment horizontal="left" vertical="center"/>
      <protection locked="0"/>
    </xf>
    <xf numFmtId="0" fontId="38" fillId="27" borderId="0" xfId="6" applyFont="1" applyFill="1" applyAlignment="1">
      <alignment vertical="center"/>
    </xf>
    <xf numFmtId="0" fontId="0" fillId="40" borderId="4" xfId="0" applyFill="1" applyBorder="1" applyAlignment="1">
      <alignment vertical="center"/>
    </xf>
    <xf numFmtId="0" fontId="76" fillId="23" borderId="0" xfId="0" applyFont="1" applyFill="1" applyAlignment="1">
      <alignment horizontal="center" vertical="center"/>
    </xf>
    <xf numFmtId="0" fontId="77" fillId="23" borderId="0" xfId="0" applyFont="1" applyFill="1" applyAlignment="1">
      <alignment horizontal="center" vertical="center"/>
    </xf>
    <xf numFmtId="0" fontId="78" fillId="23" borderId="0" xfId="0" applyFont="1" applyFill="1" applyAlignment="1">
      <alignment horizontal="center" vertical="center"/>
    </xf>
    <xf numFmtId="0" fontId="79" fillId="23" borderId="0" xfId="0" applyFont="1" applyFill="1" applyAlignment="1">
      <alignment horizontal="center" vertical="center"/>
    </xf>
    <xf numFmtId="49" fontId="66" fillId="34" borderId="39" xfId="0" applyNumberFormat="1" applyFont="1" applyFill="1" applyBorder="1" applyAlignment="1">
      <alignment horizontal="center"/>
    </xf>
    <xf numFmtId="49" fontId="66" fillId="34" borderId="40" xfId="0" applyNumberFormat="1" applyFont="1" applyFill="1" applyBorder="1" applyAlignment="1">
      <alignment horizontal="center"/>
    </xf>
    <xf numFmtId="0" fontId="19" fillId="41" borderId="41" xfId="6" applyFont="1" applyFill="1" applyBorder="1" applyAlignment="1">
      <alignment horizontal="center" vertical="center"/>
    </xf>
    <xf numFmtId="0" fontId="10" fillId="42" borderId="42" xfId="7" applyFont="1" applyFill="1" applyBorder="1" applyAlignment="1">
      <alignment horizontal="center" vertical="center"/>
    </xf>
    <xf numFmtId="0" fontId="34" fillId="9" borderId="21" xfId="7" applyFont="1" applyFill="1" applyBorder="1" applyAlignment="1">
      <alignment horizontal="center" vertical="center"/>
    </xf>
    <xf numFmtId="0" fontId="83" fillId="10" borderId="0" xfId="0" applyFont="1" applyFill="1" applyAlignment="1">
      <alignment horizontal="left" vertical="center"/>
    </xf>
    <xf numFmtId="0" fontId="10" fillId="10" borderId="44" xfId="0" applyFont="1" applyFill="1" applyBorder="1" applyAlignment="1">
      <alignment horizontal="center" vertical="center"/>
    </xf>
    <xf numFmtId="0" fontId="0" fillId="10" borderId="4" xfId="0" applyFill="1" applyBorder="1" applyAlignment="1">
      <alignment vertical="center"/>
    </xf>
    <xf numFmtId="0" fontId="85" fillId="43" borderId="0" xfId="4" applyFont="1" applyFill="1" applyAlignment="1" applyProtection="1">
      <alignment horizontal="right" vertical="center"/>
      <protection locked="0"/>
    </xf>
    <xf numFmtId="0" fontId="10" fillId="10" borderId="0" xfId="7" applyFont="1" applyFill="1" applyAlignment="1">
      <alignment horizontal="center" vertical="center"/>
    </xf>
    <xf numFmtId="0" fontId="87" fillId="10" borderId="0" xfId="0" applyFont="1" applyFill="1" applyAlignment="1">
      <alignment vertical="center"/>
    </xf>
    <xf numFmtId="0" fontId="83" fillId="20" borderId="0" xfId="0" applyFont="1" applyFill="1" applyAlignment="1">
      <alignment horizontal="left" vertical="center"/>
    </xf>
    <xf numFmtId="0" fontId="70" fillId="15" borderId="45" xfId="1" applyFont="1" applyFill="1" applyBorder="1" applyAlignment="1">
      <alignment horizontal="center" vertical="center"/>
    </xf>
    <xf numFmtId="0" fontId="42" fillId="23" borderId="45" xfId="1" applyFont="1" applyFill="1" applyBorder="1" applyAlignment="1">
      <alignment horizontal="center" vertical="center"/>
    </xf>
    <xf numFmtId="0" fontId="88" fillId="23" borderId="3" xfId="0" applyFont="1" applyFill="1" applyBorder="1" applyAlignment="1">
      <alignment horizontal="left" vertical="center"/>
    </xf>
    <xf numFmtId="0" fontId="88" fillId="44" borderId="0" xfId="0" applyFont="1" applyFill="1" applyAlignment="1">
      <alignment vertical="center"/>
    </xf>
    <xf numFmtId="0" fontId="88" fillId="32" borderId="0" xfId="0" applyFont="1" applyFill="1" applyAlignment="1">
      <alignment vertical="center"/>
    </xf>
    <xf numFmtId="0" fontId="46" fillId="2" borderId="0" xfId="4" applyFont="1" applyFill="1" applyAlignment="1" applyProtection="1">
      <alignment horizontal="center" vertical="center"/>
      <protection locked="0"/>
    </xf>
    <xf numFmtId="0" fontId="0" fillId="2" borderId="0" xfId="0" applyFill="1" applyAlignment="1">
      <alignment horizontal="center" vertical="center"/>
    </xf>
    <xf numFmtId="0" fontId="47" fillId="15" borderId="5" xfId="5" applyFont="1" applyFill="1" applyBorder="1" applyAlignment="1">
      <alignment horizontal="center" vertical="center"/>
    </xf>
    <xf numFmtId="0" fontId="10" fillId="10" borderId="0" xfId="0" applyFont="1" applyFill="1" applyAlignment="1">
      <alignment horizontal="center" vertical="center"/>
    </xf>
    <xf numFmtId="0" fontId="43" fillId="2" borderId="0" xfId="4" applyFont="1" applyFill="1" applyAlignment="1">
      <alignment horizontal="center"/>
    </xf>
    <xf numFmtId="0" fontId="46" fillId="2" borderId="0" xfId="7" applyFont="1" applyFill="1" applyAlignment="1">
      <alignment horizontal="center" vertical="center"/>
    </xf>
    <xf numFmtId="0" fontId="90" fillId="2" borderId="0" xfId="0" applyFont="1" applyFill="1" applyAlignment="1">
      <alignment horizontal="right" vertical="center"/>
    </xf>
    <xf numFmtId="0" fontId="91" fillId="2" borderId="0" xfId="0" applyFont="1" applyFill="1" applyAlignment="1">
      <alignment horizontal="right" vertical="center"/>
    </xf>
    <xf numFmtId="0" fontId="11" fillId="10" borderId="0" xfId="0" applyFont="1" applyFill="1" applyAlignment="1">
      <alignment horizontal="center" vertical="center"/>
    </xf>
    <xf numFmtId="0" fontId="92" fillId="23" borderId="0" xfId="0" applyFont="1" applyFill="1" applyAlignment="1">
      <alignment horizontal="center" vertical="center"/>
    </xf>
    <xf numFmtId="0" fontId="46" fillId="10" borderId="0" xfId="0" applyFont="1" applyFill="1" applyAlignment="1">
      <alignment wrapText="1"/>
    </xf>
    <xf numFmtId="0" fontId="63" fillId="9" borderId="47" xfId="7" applyFont="1" applyFill="1" applyBorder="1" applyAlignment="1">
      <alignment horizontal="center" vertical="center"/>
    </xf>
    <xf numFmtId="0" fontId="39" fillId="34" borderId="0" xfId="0" applyFont="1" applyFill="1" applyAlignment="1">
      <alignment horizontal="center" vertical="center"/>
    </xf>
    <xf numFmtId="0" fontId="39" fillId="34" borderId="0" xfId="0" applyFont="1" applyFill="1" applyAlignment="1">
      <alignment horizontal="center" vertical="top"/>
    </xf>
    <xf numFmtId="0" fontId="21" fillId="39" borderId="0" xfId="6" applyFont="1" applyFill="1" applyAlignment="1">
      <alignment horizontal="center" vertical="center"/>
    </xf>
    <xf numFmtId="0" fontId="19" fillId="41" borderId="48" xfId="6" applyFont="1" applyFill="1" applyBorder="1" applyAlignment="1">
      <alignment horizontal="center" vertical="center"/>
    </xf>
    <xf numFmtId="0" fontId="93" fillId="2" borderId="0" xfId="0" applyFont="1" applyFill="1" applyAlignment="1">
      <alignment vertical="center"/>
    </xf>
    <xf numFmtId="0" fontId="15" fillId="9" borderId="4" xfId="4" applyFont="1" applyFill="1" applyBorder="1" applyAlignment="1" applyProtection="1">
      <alignment horizontal="left" vertical="center"/>
      <protection hidden="1"/>
    </xf>
    <xf numFmtId="0" fontId="10" fillId="42" borderId="0" xfId="7" applyFont="1" applyFill="1" applyAlignment="1">
      <alignment horizontal="center" vertical="center"/>
    </xf>
    <xf numFmtId="0" fontId="85" fillId="45" borderId="0" xfId="4" applyFont="1" applyFill="1" applyAlignment="1" applyProtection="1">
      <alignment horizontal="right" vertical="center"/>
      <protection locked="0"/>
    </xf>
    <xf numFmtId="0" fontId="43" fillId="46" borderId="50" xfId="6" applyFont="1" applyFill="1" applyBorder="1" applyAlignment="1">
      <alignment horizontal="right" vertical="center"/>
    </xf>
    <xf numFmtId="0" fontId="10" fillId="12" borderId="4" xfId="4" applyFont="1" applyFill="1" applyBorder="1" applyAlignment="1" applyProtection="1">
      <alignment horizontal="center" vertical="center"/>
      <protection hidden="1"/>
    </xf>
    <xf numFmtId="0" fontId="2" fillId="3" borderId="0" xfId="4" applyFont="1" applyFill="1" applyAlignment="1">
      <alignment horizontal="left" vertical="center"/>
    </xf>
    <xf numFmtId="0" fontId="85" fillId="47" borderId="0" xfId="0" applyFont="1" applyFill="1" applyAlignment="1">
      <alignment horizontal="left" vertical="center"/>
    </xf>
    <xf numFmtId="0" fontId="86" fillId="47" borderId="0" xfId="0" applyFont="1" applyFill="1" applyAlignment="1">
      <alignment horizontal="left" vertical="center"/>
    </xf>
    <xf numFmtId="1" fontId="44" fillId="45" borderId="50" xfId="4" applyNumberFormat="1" applyFont="1" applyFill="1" applyBorder="1" applyAlignment="1" applyProtection="1">
      <alignment horizontal="center" vertical="center"/>
      <protection locked="0"/>
    </xf>
    <xf numFmtId="0" fontId="22" fillId="2" borderId="4" xfId="4" applyFont="1" applyFill="1" applyBorder="1" applyAlignment="1" applyProtection="1">
      <alignment horizontal="left" vertical="center"/>
      <protection locked="0"/>
    </xf>
    <xf numFmtId="0" fontId="0" fillId="0" borderId="27" xfId="0" applyBorder="1" applyAlignment="1">
      <alignment vertical="center"/>
    </xf>
    <xf numFmtId="0" fontId="70" fillId="34" borderId="45" xfId="1" applyFont="1" applyFill="1" applyBorder="1" applyAlignment="1">
      <alignment horizontal="center" vertical="center"/>
    </xf>
    <xf numFmtId="0" fontId="70" fillId="32" borderId="45" xfId="1" applyFont="1" applyFill="1" applyBorder="1" applyAlignment="1">
      <alignment horizontal="center" vertical="center"/>
    </xf>
    <xf numFmtId="0" fontId="94" fillId="47" borderId="0" xfId="0" applyFont="1" applyFill="1" applyAlignment="1">
      <alignment horizontal="left" vertical="center"/>
    </xf>
    <xf numFmtId="0" fontId="95" fillId="48" borderId="0" xfId="6" applyFont="1" applyFill="1" applyAlignment="1">
      <alignment horizontal="left"/>
    </xf>
    <xf numFmtId="0" fontId="94" fillId="47" borderId="0" xfId="0" applyFont="1" applyFill="1" applyAlignment="1">
      <alignment vertical="center"/>
    </xf>
    <xf numFmtId="0" fontId="85" fillId="49" borderId="0" xfId="0" applyFont="1" applyFill="1" applyAlignment="1">
      <alignment horizontal="left" vertical="center"/>
    </xf>
    <xf numFmtId="0" fontId="86" fillId="49" borderId="0" xfId="0" applyFont="1" applyFill="1" applyAlignment="1">
      <alignment horizontal="left" vertical="center"/>
    </xf>
    <xf numFmtId="0" fontId="94" fillId="49" borderId="0" xfId="0" applyFont="1" applyFill="1" applyAlignment="1">
      <alignment horizontal="left" vertical="center"/>
    </xf>
    <xf numFmtId="0" fontId="95" fillId="50" borderId="0" xfId="6" applyFont="1" applyFill="1" applyAlignment="1">
      <alignment horizontal="left"/>
    </xf>
    <xf numFmtId="0" fontId="94" fillId="49" borderId="0" xfId="0" applyFont="1" applyFill="1" applyAlignment="1">
      <alignment vertical="center"/>
    </xf>
    <xf numFmtId="0" fontId="22" fillId="0" borderId="1" xfId="4" applyFont="1" applyBorder="1" applyAlignment="1" applyProtection="1">
      <alignment horizontal="left" vertical="center"/>
      <protection locked="0"/>
    </xf>
    <xf numFmtId="0" fontId="46" fillId="0" borderId="0" xfId="4" applyFont="1" applyAlignment="1" applyProtection="1">
      <alignment horizontal="left" vertical="center"/>
      <protection locked="0"/>
    </xf>
    <xf numFmtId="0" fontId="97" fillId="5" borderId="0" xfId="2" applyFont="1" applyFill="1" applyAlignment="1">
      <alignment vertical="center" wrapText="1"/>
    </xf>
    <xf numFmtId="0" fontId="75" fillId="2" borderId="1" xfId="0" applyFont="1" applyFill="1" applyBorder="1" applyAlignment="1">
      <alignment horizontal="right" vertical="center"/>
    </xf>
    <xf numFmtId="0" fontId="33" fillId="2" borderId="1" xfId="0" applyFont="1" applyFill="1" applyBorder="1" applyAlignment="1">
      <alignment vertical="center"/>
    </xf>
    <xf numFmtId="0" fontId="89" fillId="2" borderId="0" xfId="0" applyFont="1" applyFill="1" applyAlignment="1">
      <alignment horizontal="right" vertical="center"/>
    </xf>
    <xf numFmtId="0" fontId="32" fillId="2" borderId="0" xfId="0" applyFont="1" applyFill="1" applyAlignment="1">
      <alignment horizontal="right" vertical="center"/>
    </xf>
    <xf numFmtId="0" fontId="30" fillId="2" borderId="0" xfId="0" applyFont="1" applyFill="1" applyAlignment="1">
      <alignment horizontal="right" vertical="center"/>
    </xf>
    <xf numFmtId="0" fontId="75" fillId="2" borderId="0" xfId="0" applyFont="1" applyFill="1" applyAlignment="1">
      <alignment horizontal="right" vertical="center"/>
    </xf>
    <xf numFmtId="0" fontId="20" fillId="2" borderId="0" xfId="0" applyFont="1" applyFill="1"/>
    <xf numFmtId="0" fontId="98" fillId="2" borderId="0" xfId="0" applyFont="1" applyFill="1"/>
    <xf numFmtId="0" fontId="46" fillId="14" borderId="0" xfId="6" applyFont="1" applyFill="1" applyAlignment="1">
      <alignment vertical="center"/>
    </xf>
    <xf numFmtId="0" fontId="46" fillId="14" borderId="0" xfId="6" applyFont="1" applyFill="1" applyAlignment="1">
      <alignment horizontal="center" vertical="center"/>
    </xf>
    <xf numFmtId="0" fontId="89" fillId="2" borderId="0" xfId="0" applyFont="1" applyFill="1" applyAlignment="1">
      <alignment horizontal="center" vertical="center"/>
    </xf>
    <xf numFmtId="0" fontId="46" fillId="2" borderId="1" xfId="0" applyFont="1" applyFill="1" applyBorder="1"/>
    <xf numFmtId="0" fontId="73" fillId="2" borderId="1" xfId="9" applyFont="1" applyFill="1" applyBorder="1" applyAlignment="1" applyProtection="1">
      <alignment horizontal="centerContinuous" vertical="center"/>
      <protection locked="0"/>
    </xf>
    <xf numFmtId="0" fontId="73" fillId="2" borderId="2" xfId="9" applyFont="1" applyFill="1" applyBorder="1" applyAlignment="1" applyProtection="1">
      <alignment horizontal="centerContinuous" vertical="center"/>
      <protection locked="0"/>
    </xf>
    <xf numFmtId="0" fontId="16" fillId="2" borderId="0" xfId="9" applyFont="1" applyFill="1" applyAlignment="1" applyProtection="1">
      <alignment vertical="center"/>
      <protection locked="0"/>
    </xf>
    <xf numFmtId="0" fontId="16" fillId="2" borderId="4" xfId="9" applyFont="1" applyFill="1" applyBorder="1" applyAlignment="1" applyProtection="1">
      <alignment vertical="center"/>
      <protection locked="0"/>
    </xf>
    <xf numFmtId="0" fontId="11" fillId="2" borderId="0" xfId="10" applyFont="1" applyFill="1" applyAlignment="1">
      <alignment vertical="center"/>
    </xf>
    <xf numFmtId="0" fontId="0" fillId="2" borderId="1" xfId="0" applyFill="1" applyBorder="1" applyAlignment="1">
      <alignment vertical="center"/>
    </xf>
    <xf numFmtId="0" fontId="11" fillId="10" borderId="0" xfId="4" applyFont="1" applyFill="1" applyAlignment="1">
      <alignment horizontal="center" vertical="center" wrapText="1"/>
    </xf>
    <xf numFmtId="0" fontId="10" fillId="51" borderId="0" xfId="6" applyFont="1" applyFill="1" applyAlignment="1">
      <alignment horizontal="center" vertical="center" wrapText="1"/>
    </xf>
    <xf numFmtId="0" fontId="33" fillId="10" borderId="0" xfId="0" applyFont="1" applyFill="1" applyAlignment="1">
      <alignment horizontal="center" vertical="center"/>
    </xf>
    <xf numFmtId="0" fontId="87" fillId="10" borderId="0" xfId="0" applyFont="1" applyFill="1" applyAlignment="1">
      <alignment horizontal="center" vertical="center"/>
    </xf>
    <xf numFmtId="0" fontId="11" fillId="51" borderId="0" xfId="6" applyFont="1" applyFill="1" applyAlignment="1">
      <alignment horizontal="center" vertical="center"/>
    </xf>
    <xf numFmtId="0" fontId="63" fillId="2" borderId="46" xfId="0" applyFont="1" applyFill="1" applyBorder="1" applyAlignment="1">
      <alignment horizontal="center" vertical="center"/>
    </xf>
    <xf numFmtId="0" fontId="16" fillId="10" borderId="0" xfId="4" applyFont="1" applyFill="1" applyAlignment="1" applyProtection="1">
      <alignment vertical="center"/>
      <protection hidden="1"/>
    </xf>
    <xf numFmtId="0" fontId="46" fillId="10" borderId="0" xfId="0" applyFont="1" applyFill="1"/>
    <xf numFmtId="0" fontId="97" fillId="5" borderId="0" xfId="2" applyFont="1" applyFill="1" applyAlignment="1">
      <alignment horizontal="left" vertical="center" wrapText="1"/>
    </xf>
    <xf numFmtId="0" fontId="97" fillId="5" borderId="0" xfId="2" applyFont="1" applyFill="1" applyAlignment="1">
      <alignment horizontal="center" vertical="center"/>
    </xf>
    <xf numFmtId="0" fontId="96" fillId="5" borderId="0" xfId="2" applyFont="1" applyFill="1" applyAlignment="1">
      <alignment horizontal="center" vertical="center"/>
    </xf>
    <xf numFmtId="0" fontId="97" fillId="5" borderId="0" xfId="2" applyFont="1" applyFill="1" applyAlignment="1">
      <alignment horizontal="center" vertical="center" wrapText="1"/>
    </xf>
    <xf numFmtId="0" fontId="97" fillId="5" borderId="0" xfId="2" applyFont="1" applyFill="1" applyAlignment="1">
      <alignment horizontal="left" vertical="center"/>
    </xf>
    <xf numFmtId="0" fontId="28" fillId="10" borderId="16" xfId="0" applyFont="1" applyFill="1" applyBorder="1" applyAlignment="1">
      <alignment horizontal="center" vertical="center" wrapText="1"/>
    </xf>
    <xf numFmtId="0" fontId="28" fillId="10" borderId="0" xfId="0" applyFont="1" applyFill="1" applyAlignment="1">
      <alignment horizontal="center" vertical="center" wrapText="1"/>
    </xf>
    <xf numFmtId="0" fontId="28" fillId="10" borderId="17"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20" xfId="0" applyFont="1" applyFill="1" applyBorder="1" applyAlignment="1">
      <alignment horizontal="center" vertical="center" wrapText="1"/>
    </xf>
    <xf numFmtId="0" fontId="20" fillId="2" borderId="5"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4" xfId="1" applyFont="1" applyFill="1" applyBorder="1" applyAlignment="1">
      <alignment horizontal="center" vertical="center" wrapText="1"/>
    </xf>
    <xf numFmtId="0" fontId="21" fillId="2" borderId="5"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4" xfId="2" applyFont="1" applyFill="1" applyBorder="1" applyAlignment="1">
      <alignment horizontal="center" vertical="center" wrapText="1"/>
    </xf>
    <xf numFmtId="0" fontId="20" fillId="2" borderId="5" xfId="1" applyFont="1" applyFill="1" applyBorder="1" applyAlignment="1">
      <alignment horizontal="center" vertical="center"/>
    </xf>
    <xf numFmtId="0" fontId="20" fillId="2" borderId="0" xfId="1" applyFont="1" applyFill="1" applyAlignment="1">
      <alignment horizontal="center" vertical="center"/>
    </xf>
    <xf numFmtId="0" fontId="20" fillId="2" borderId="4" xfId="1" applyFont="1" applyFill="1" applyBorder="1" applyAlignment="1">
      <alignment horizontal="center" vertical="center"/>
    </xf>
    <xf numFmtId="0" fontId="20" fillId="2" borderId="5" xfId="1" applyFont="1" applyFill="1" applyBorder="1" applyAlignment="1">
      <alignment horizontal="center" wrapText="1"/>
    </xf>
    <xf numFmtId="0" fontId="20" fillId="2" borderId="0" xfId="1" applyFont="1" applyFill="1" applyAlignment="1">
      <alignment horizontal="center" wrapText="1"/>
    </xf>
    <xf numFmtId="0" fontId="20" fillId="2" borderId="4" xfId="1" applyFont="1" applyFill="1" applyBorder="1" applyAlignment="1">
      <alignment horizontal="center" wrapText="1"/>
    </xf>
    <xf numFmtId="0" fontId="23" fillId="4" borderId="9" xfId="1" applyFont="1" applyFill="1" applyBorder="1" applyAlignment="1">
      <alignment horizontal="center" vertical="center"/>
    </xf>
    <xf numFmtId="0" fontId="23" fillId="4" borderId="5" xfId="1" applyFont="1" applyFill="1" applyBorder="1" applyAlignment="1">
      <alignment horizontal="center" vertical="center"/>
    </xf>
    <xf numFmtId="0" fontId="23" fillId="4" borderId="1" xfId="1" applyFont="1" applyFill="1" applyBorder="1" applyAlignment="1">
      <alignment horizontal="center" vertical="center"/>
    </xf>
    <xf numFmtId="0" fontId="23" fillId="4" borderId="2" xfId="1" applyFont="1" applyFill="1" applyBorder="1" applyAlignment="1">
      <alignment horizontal="center" vertical="center"/>
    </xf>
    <xf numFmtId="0" fontId="23" fillId="4" borderId="0" xfId="1" applyFont="1" applyFill="1" applyAlignment="1">
      <alignment horizontal="center" vertical="center"/>
    </xf>
    <xf numFmtId="0" fontId="23" fillId="4" borderId="4" xfId="1" applyFont="1" applyFill="1" applyBorder="1" applyAlignment="1">
      <alignment horizontal="center" vertical="center"/>
    </xf>
    <xf numFmtId="0" fontId="71" fillId="5" borderId="0" xfId="2" applyFont="1" applyFill="1" applyAlignment="1">
      <alignment horizontal="left" vertical="center" wrapText="1"/>
    </xf>
    <xf numFmtId="0" fontId="71" fillId="5" borderId="0" xfId="2" applyFont="1" applyFill="1" applyAlignment="1">
      <alignment horizontal="center" vertical="center"/>
    </xf>
    <xf numFmtId="0" fontId="71" fillId="5" borderId="0" xfId="2" applyFont="1" applyFill="1" applyAlignment="1">
      <alignment horizontal="center" vertical="center" wrapText="1"/>
    </xf>
    <xf numFmtId="0" fontId="16" fillId="4" borderId="9" xfId="1" applyFont="1" applyFill="1" applyBorder="1" applyAlignment="1">
      <alignment horizontal="center"/>
    </xf>
    <xf numFmtId="0" fontId="16" fillId="4" borderId="1" xfId="1" applyFont="1" applyFill="1" applyBorder="1" applyAlignment="1">
      <alignment horizontal="center"/>
    </xf>
    <xf numFmtId="0" fontId="16" fillId="4" borderId="2" xfId="1" applyFont="1" applyFill="1" applyBorder="1" applyAlignment="1">
      <alignment horizontal="center"/>
    </xf>
    <xf numFmtId="0" fontId="19" fillId="8" borderId="9" xfId="1" applyFont="1" applyFill="1" applyBorder="1" applyAlignment="1">
      <alignment horizontal="center" vertical="center"/>
    </xf>
    <xf numFmtId="0" fontId="19" fillId="8" borderId="1" xfId="1" applyFont="1" applyFill="1" applyBorder="1" applyAlignment="1">
      <alignment horizontal="center" vertical="center"/>
    </xf>
    <xf numFmtId="0" fontId="19" fillId="8" borderId="2" xfId="1" applyFont="1" applyFill="1" applyBorder="1" applyAlignment="1">
      <alignment horizontal="center" vertical="center"/>
    </xf>
    <xf numFmtId="0" fontId="44" fillId="10" borderId="0" xfId="4" applyFont="1" applyFill="1" applyAlignment="1" applyProtection="1">
      <alignment horizontal="center" vertical="center" wrapText="1"/>
      <protection locked="0"/>
    </xf>
    <xf numFmtId="0" fontId="44" fillId="10" borderId="4" xfId="4" applyFont="1" applyFill="1" applyBorder="1" applyAlignment="1" applyProtection="1">
      <alignment horizontal="center" vertical="center" wrapText="1"/>
      <protection locked="0"/>
    </xf>
    <xf numFmtId="0" fontId="46" fillId="2" borderId="0" xfId="4" applyFont="1" applyFill="1" applyAlignment="1" applyProtection="1">
      <alignment horizontal="left" vertical="center"/>
      <protection locked="0"/>
    </xf>
    <xf numFmtId="0" fontId="46" fillId="2" borderId="4" xfId="4" applyFont="1" applyFill="1" applyBorder="1" applyAlignment="1" applyProtection="1">
      <alignment horizontal="left" vertical="center"/>
      <protection locked="0"/>
    </xf>
    <xf numFmtId="0" fontId="7" fillId="3" borderId="9" xfId="2" applyFont="1" applyFill="1" applyBorder="1" applyAlignment="1" applyProtection="1">
      <alignment horizontal="center" vertical="center" textRotation="90"/>
      <protection locked="0"/>
    </xf>
    <xf numFmtId="0" fontId="7" fillId="3" borderId="5" xfId="2" applyFont="1" applyFill="1" applyBorder="1" applyAlignment="1" applyProtection="1">
      <alignment horizontal="center" vertical="center" textRotation="90"/>
      <protection locked="0"/>
    </xf>
    <xf numFmtId="0" fontId="71" fillId="5" borderId="0" xfId="2" applyFont="1" applyFill="1" applyAlignment="1">
      <alignment horizontal="left" vertical="center"/>
    </xf>
    <xf numFmtId="0" fontId="12" fillId="6" borderId="6" xfId="2" applyFont="1" applyFill="1" applyBorder="1" applyAlignment="1">
      <alignment horizontal="center" vertical="center" wrapText="1"/>
    </xf>
    <xf numFmtId="0" fontId="12" fillId="6" borderId="7" xfId="2" applyFont="1" applyFill="1" applyBorder="1" applyAlignment="1">
      <alignment horizontal="center" vertical="center" wrapText="1"/>
    </xf>
    <xf numFmtId="0" fontId="10" fillId="4" borderId="5" xfId="2" applyFont="1" applyFill="1" applyBorder="1" applyAlignment="1" applyProtection="1">
      <alignment horizontal="center" vertical="center" textRotation="90"/>
      <protection locked="0"/>
    </xf>
    <xf numFmtId="0" fontId="10" fillId="4" borderId="10" xfId="2" applyFont="1" applyFill="1" applyBorder="1" applyAlignment="1" applyProtection="1">
      <alignment horizontal="center" vertical="center" textRotation="90"/>
      <protection locked="0"/>
    </xf>
    <xf numFmtId="2" fontId="11" fillId="2" borderId="3" xfId="1" applyNumberFormat="1" applyFont="1" applyFill="1" applyBorder="1" applyAlignment="1">
      <alignment horizontal="center" vertical="center"/>
    </xf>
    <xf numFmtId="2" fontId="11" fillId="2" borderId="0" xfId="1" applyNumberFormat="1" applyFont="1" applyFill="1" applyAlignment="1">
      <alignment horizontal="center" vertical="center"/>
    </xf>
    <xf numFmtId="2" fontId="11" fillId="2" borderId="3" xfId="1" applyNumberFormat="1" applyFont="1" applyFill="1" applyBorder="1" applyAlignment="1">
      <alignment horizontal="left" vertical="center" wrapText="1"/>
    </xf>
    <xf numFmtId="2" fontId="11" fillId="2" borderId="0" xfId="1" applyNumberFormat="1" applyFont="1" applyFill="1" applyAlignment="1">
      <alignment horizontal="left" vertical="center" wrapText="1"/>
    </xf>
    <xf numFmtId="0" fontId="68" fillId="20" borderId="14" xfId="0" applyFont="1" applyFill="1" applyBorder="1" applyAlignment="1">
      <alignment horizontal="left" vertical="top" wrapText="1"/>
    </xf>
    <xf numFmtId="0" fontId="68" fillId="20" borderId="0" xfId="0" applyFont="1" applyFill="1" applyAlignment="1">
      <alignment horizontal="left" vertical="top" wrapText="1"/>
    </xf>
    <xf numFmtId="0" fontId="11" fillId="2" borderId="0" xfId="0" applyFont="1" applyFill="1" applyAlignment="1">
      <alignment horizontal="center" vertical="center"/>
    </xf>
    <xf numFmtId="0" fontId="11" fillId="2" borderId="4" xfId="0" applyFont="1" applyFill="1" applyBorder="1" applyAlignment="1">
      <alignment horizontal="center" vertical="center"/>
    </xf>
    <xf numFmtId="0" fontId="3" fillId="13" borderId="5" xfId="0" applyFont="1" applyFill="1" applyBorder="1" applyAlignment="1">
      <alignment horizontal="center" vertical="center"/>
    </xf>
    <xf numFmtId="0" fontId="3" fillId="13" borderId="0" xfId="0" applyFont="1" applyFill="1" applyAlignment="1">
      <alignment horizontal="center" vertical="center"/>
    </xf>
    <xf numFmtId="0" fontId="3" fillId="13" borderId="4" xfId="0" applyFont="1" applyFill="1" applyBorder="1" applyAlignment="1">
      <alignment horizontal="center" vertical="center"/>
    </xf>
    <xf numFmtId="0" fontId="69" fillId="0" borderId="0" xfId="0" applyFont="1" applyAlignment="1">
      <alignment horizontal="center" vertical="center" wrapText="1"/>
    </xf>
    <xf numFmtId="0" fontId="69" fillId="0" borderId="4" xfId="0" applyFont="1" applyBorder="1" applyAlignment="1">
      <alignment horizontal="center" vertical="center" wrapText="1"/>
    </xf>
    <xf numFmtId="0" fontId="16" fillId="12" borderId="9" xfId="9" applyFont="1" applyFill="1" applyBorder="1" applyAlignment="1" applyProtection="1">
      <alignment horizontal="center" vertical="center"/>
      <protection locked="0"/>
    </xf>
    <xf numFmtId="0" fontId="16" fillId="12" borderId="1" xfId="9" applyFont="1" applyFill="1" applyBorder="1" applyAlignment="1" applyProtection="1">
      <alignment horizontal="center" vertical="center"/>
      <protection locked="0"/>
    </xf>
    <xf numFmtId="0" fontId="16" fillId="12" borderId="2" xfId="9" applyFont="1" applyFill="1" applyBorder="1" applyAlignment="1" applyProtection="1">
      <alignment horizontal="center" vertical="center"/>
      <protection locked="0"/>
    </xf>
    <xf numFmtId="0" fontId="16" fillId="12" borderId="5" xfId="9" applyFont="1" applyFill="1" applyBorder="1" applyAlignment="1" applyProtection="1">
      <alignment horizontal="center" vertical="center"/>
      <protection locked="0"/>
    </xf>
    <xf numFmtId="0" fontId="16" fillId="12" borderId="0" xfId="9" applyFont="1" applyFill="1" applyAlignment="1" applyProtection="1">
      <alignment horizontal="center" vertical="center"/>
      <protection locked="0"/>
    </xf>
    <xf numFmtId="0" fontId="16" fillId="12" borderId="4" xfId="9" applyFont="1" applyFill="1" applyBorder="1" applyAlignment="1" applyProtection="1">
      <alignment horizontal="center" vertical="center"/>
      <protection locked="0"/>
    </xf>
    <xf numFmtId="0" fontId="39" fillId="20" borderId="5" xfId="4" applyFont="1" applyFill="1" applyBorder="1" applyAlignment="1" applyProtection="1">
      <alignment horizontal="center" vertical="center"/>
      <protection hidden="1"/>
    </xf>
    <xf numFmtId="0" fontId="39" fillId="20" borderId="0" xfId="4" applyFont="1" applyFill="1" applyAlignment="1" applyProtection="1">
      <alignment horizontal="center" vertical="center"/>
      <protection hidden="1"/>
    </xf>
    <xf numFmtId="0" fontId="39" fillId="20" borderId="4" xfId="4" applyFont="1" applyFill="1" applyBorder="1" applyAlignment="1" applyProtection="1">
      <alignment horizontal="center" vertical="center"/>
      <protection hidden="1"/>
    </xf>
    <xf numFmtId="0" fontId="8" fillId="4" borderId="1" xfId="2" applyFont="1" applyFill="1" applyBorder="1" applyAlignment="1" applyProtection="1">
      <alignment horizontal="center" vertical="center" wrapText="1"/>
      <protection hidden="1"/>
    </xf>
    <xf numFmtId="0" fontId="8" fillId="4" borderId="2" xfId="2" applyFont="1" applyFill="1" applyBorder="1" applyAlignment="1" applyProtection="1">
      <alignment horizontal="center" vertical="center" wrapText="1"/>
      <protection hidden="1"/>
    </xf>
    <xf numFmtId="0" fontId="8" fillId="4" borderId="0" xfId="2" applyFont="1" applyFill="1" applyAlignment="1" applyProtection="1">
      <alignment horizontal="center" vertical="center" wrapText="1"/>
      <protection hidden="1"/>
    </xf>
    <xf numFmtId="0" fontId="8" fillId="4" borderId="4" xfId="2" applyFont="1" applyFill="1" applyBorder="1" applyAlignment="1" applyProtection="1">
      <alignment horizontal="center" vertical="center" wrapText="1"/>
      <protection hidden="1"/>
    </xf>
    <xf numFmtId="0" fontId="10" fillId="4" borderId="31" xfId="2" applyFont="1" applyFill="1" applyBorder="1" applyAlignment="1" applyProtection="1">
      <alignment horizontal="center" vertical="center" textRotation="180"/>
      <protection locked="0"/>
    </xf>
    <xf numFmtId="0" fontId="20" fillId="12" borderId="1" xfId="0" applyFont="1" applyFill="1" applyBorder="1" applyAlignment="1">
      <alignment horizontal="center"/>
    </xf>
    <xf numFmtId="0" fontId="20" fillId="12" borderId="2" xfId="0" applyFont="1" applyFill="1" applyBorder="1" applyAlignment="1">
      <alignment horizontal="center"/>
    </xf>
    <xf numFmtId="0" fontId="63" fillId="0" borderId="0" xfId="0" applyFont="1" applyAlignment="1">
      <alignment horizontal="center" vertical="center" wrapText="1"/>
    </xf>
    <xf numFmtId="0" fontId="63" fillId="0" borderId="4" xfId="0" applyFont="1" applyBorder="1" applyAlignment="1">
      <alignment horizontal="center" vertical="center" wrapText="1"/>
    </xf>
    <xf numFmtId="0" fontId="12" fillId="6" borderId="3" xfId="2" applyFont="1" applyFill="1" applyBorder="1" applyAlignment="1">
      <alignment horizontal="center" vertical="center"/>
    </xf>
    <xf numFmtId="0" fontId="12" fillId="6" borderId="0" xfId="2" applyFont="1" applyFill="1" applyAlignment="1">
      <alignment horizontal="center" vertical="center"/>
    </xf>
    <xf numFmtId="0" fontId="10" fillId="4" borderId="30" xfId="2" applyFont="1" applyFill="1" applyBorder="1" applyAlignment="1" applyProtection="1">
      <alignment horizontal="center" vertical="center" textRotation="90"/>
      <protection locked="0"/>
    </xf>
    <xf numFmtId="0" fontId="15" fillId="6" borderId="3" xfId="2" applyFont="1" applyFill="1" applyBorder="1" applyAlignment="1">
      <alignment horizontal="center" vertical="center" wrapText="1"/>
    </xf>
    <xf numFmtId="0" fontId="15" fillId="6" borderId="8" xfId="2" applyFont="1" applyFill="1" applyBorder="1" applyAlignment="1">
      <alignment horizontal="center" vertical="center" wrapText="1"/>
    </xf>
    <xf numFmtId="0" fontId="16" fillId="7" borderId="0" xfId="2" applyFont="1" applyFill="1" applyAlignment="1">
      <alignment horizontal="center" vertical="center" wrapText="1"/>
    </xf>
    <xf numFmtId="0" fontId="16" fillId="7" borderId="32" xfId="2" applyFont="1" applyFill="1" applyBorder="1" applyAlignment="1">
      <alignment horizontal="center" vertical="center" wrapText="1"/>
    </xf>
    <xf numFmtId="0" fontId="99" fillId="2" borderId="0" xfId="7" applyFont="1" applyFill="1" applyAlignment="1">
      <alignment horizontal="center" vertical="center"/>
    </xf>
    <xf numFmtId="0" fontId="16" fillId="10" borderId="0" xfId="4" applyFont="1" applyFill="1" applyAlignment="1" applyProtection="1">
      <alignment horizontal="center" vertical="center"/>
      <protection hidden="1"/>
    </xf>
    <xf numFmtId="0" fontId="84" fillId="10" borderId="0" xfId="0" applyFont="1" applyFill="1" applyAlignment="1">
      <alignment horizontal="center" vertical="center" wrapText="1"/>
    </xf>
    <xf numFmtId="0" fontId="51" fillId="10" borderId="43" xfId="0" applyFont="1" applyFill="1" applyBorder="1" applyAlignment="1">
      <alignment horizontal="center" vertical="center" wrapText="1"/>
    </xf>
    <xf numFmtId="0" fontId="51" fillId="10" borderId="0" xfId="0" applyFont="1" applyFill="1" applyAlignment="1">
      <alignment horizontal="center" vertical="center" wrapText="1"/>
    </xf>
    <xf numFmtId="0" fontId="21" fillId="39" borderId="49" xfId="6" applyFont="1" applyFill="1" applyBorder="1" applyAlignment="1">
      <alignment horizontal="center" vertical="center"/>
    </xf>
    <xf numFmtId="0" fontId="21" fillId="39" borderId="27" xfId="6" applyFont="1" applyFill="1" applyBorder="1" applyAlignment="1">
      <alignment horizontal="center" vertical="center"/>
    </xf>
    <xf numFmtId="0" fontId="10" fillId="10" borderId="0" xfId="0" applyFont="1" applyFill="1" applyAlignment="1">
      <alignment horizontal="center" vertical="center"/>
    </xf>
    <xf numFmtId="0" fontId="10" fillId="10" borderId="44" xfId="0" applyFont="1" applyFill="1" applyBorder="1" applyAlignment="1">
      <alignment horizontal="center" vertical="center"/>
    </xf>
    <xf numFmtId="0" fontId="11" fillId="10" borderId="0" xfId="0" applyFont="1" applyFill="1" applyAlignment="1">
      <alignment horizontal="center" vertical="center"/>
    </xf>
    <xf numFmtId="0" fontId="2" fillId="11" borderId="0" xfId="4" applyFont="1" applyFill="1" applyAlignment="1">
      <alignment horizontal="center" vertical="center" wrapText="1"/>
    </xf>
    <xf numFmtId="0" fontId="10" fillId="23" borderId="0" xfId="0" applyFont="1" applyFill="1" applyAlignment="1">
      <alignment horizontal="center" vertical="center" wrapText="1"/>
    </xf>
    <xf numFmtId="0" fontId="46" fillId="10" borderId="0" xfId="0" applyFont="1" applyFill="1" applyAlignment="1">
      <alignment horizontal="center" wrapText="1"/>
    </xf>
    <xf numFmtId="0" fontId="46" fillId="10" borderId="32" xfId="0" applyFont="1" applyFill="1" applyBorder="1" applyAlignment="1">
      <alignment horizontal="center" wrapText="1"/>
    </xf>
    <xf numFmtId="0" fontId="43" fillId="23" borderId="0" xfId="0" applyFont="1" applyFill="1" applyAlignment="1">
      <alignment horizontal="center" vertical="center"/>
    </xf>
    <xf numFmtId="0" fontId="43" fillId="23" borderId="38" xfId="0" applyFont="1" applyFill="1" applyBorder="1" applyAlignment="1">
      <alignment horizontal="center" vertical="center"/>
    </xf>
    <xf numFmtId="0" fontId="43" fillId="23" borderId="37" xfId="0" applyFont="1" applyFill="1" applyBorder="1" applyAlignment="1">
      <alignment horizontal="center" vertical="center"/>
    </xf>
    <xf numFmtId="0" fontId="82" fillId="23" borderId="0" xfId="0" applyFont="1" applyFill="1" applyAlignment="1">
      <alignment horizontal="center" vertical="center" wrapText="1"/>
    </xf>
    <xf numFmtId="0" fontId="82" fillId="23" borderId="37" xfId="0" applyFont="1" applyFill="1" applyBorder="1" applyAlignment="1">
      <alignment horizontal="center" vertical="center" wrapText="1"/>
    </xf>
  </cellXfs>
  <cellStyles count="17">
    <cellStyle name="Lien hypertexte" xfId="8" builtinId="8"/>
    <cellStyle name="Normal" xfId="0" builtinId="0"/>
    <cellStyle name="Normal 10 2 2 2 2 3 2 3 2 2 3" xfId="12" xr:uid="{DCD74C45-8420-4FA5-B9D7-FD61C5B39EF6}"/>
    <cellStyle name="Normal 10 2 2 2 2 3 2 3 2 2 4 2" xfId="6" xr:uid="{6DA7B9C2-6D90-4B0C-B097-FAC0175A5916}"/>
    <cellStyle name="Normal 12 2" xfId="3" xr:uid="{062D7ED2-0F96-426A-9CEC-E4585612CF46}"/>
    <cellStyle name="Normal 2 2 2 2" xfId="2" xr:uid="{9DBA5FDF-A7B8-46AE-86EB-7F2DE5ADEF13}"/>
    <cellStyle name="Normal 2 2 2 2 2" xfId="4" xr:uid="{6E9C1B4C-82F7-4B25-96CE-1395544E97C5}"/>
    <cellStyle name="Normal 2 2 2 2 3" xfId="16" xr:uid="{AB5F57D5-A6BB-47D0-B44A-6C62CAF41E4D}"/>
    <cellStyle name="Normal 2 2 5" xfId="15" xr:uid="{CB9E1A58-0346-4205-8F87-64CA67C85523}"/>
    <cellStyle name="Normal 3 3 2" xfId="7" xr:uid="{32DA11EA-611A-4F39-832C-6B871745637D}"/>
    <cellStyle name="Normal 4 2 2 2 2 2 2 2 3 3 2" xfId="13" xr:uid="{17011D11-F1AA-4B8F-BA81-A4CB1AC627CC}"/>
    <cellStyle name="Normal 4 2 2 2 2 2 2 6 2 2 3 2 3 3 2 2 4 2" xfId="5" xr:uid="{F44D2DC1-0A26-47D7-9936-64C7F8F78399}"/>
    <cellStyle name="Normal 4 2 2 2 3 2 2 3 2 2" xfId="10" xr:uid="{E3A46BD8-81AE-48C1-914B-BE03DA36C875}"/>
    <cellStyle name="Normal 4 3 4 2 2 2" xfId="14" xr:uid="{9B26347B-0857-4249-AC0D-D930CB503AED}"/>
    <cellStyle name="Normal 4 7" xfId="1" xr:uid="{607FC1FB-C6AE-4571-A669-0E44730A144C}"/>
    <cellStyle name="Normal_Comparer recettes 2009 OK 2 2" xfId="9" xr:uid="{21A0836B-C8F3-4D97-A16B-8D5DB695BC90}"/>
    <cellStyle name="Normal_Forum Marais 15 09 2001 2 2 2" xfId="11" xr:uid="{85D2FB27-DB9D-4118-B555-524B244AF0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32</xdr:row>
      <xdr:rowOff>0</xdr:rowOff>
    </xdr:from>
    <xdr:ext cx="65" cy="172227"/>
    <xdr:sp macro="" textlink="">
      <xdr:nvSpPr>
        <xdr:cNvPr id="2" name="ZoneTexte 1">
          <a:extLst>
            <a:ext uri="{FF2B5EF4-FFF2-40B4-BE49-F238E27FC236}">
              <a16:creationId xmlns:a16="http://schemas.microsoft.com/office/drawing/2014/main" id="{4C517642-89B8-4AFB-BE09-5A4F600C35D7}"/>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16</xdr:row>
      <xdr:rowOff>128587</xdr:rowOff>
    </xdr:from>
    <xdr:ext cx="65" cy="172227"/>
    <xdr:sp macro="" textlink="">
      <xdr:nvSpPr>
        <xdr:cNvPr id="3" name="ZoneTexte 2">
          <a:extLst>
            <a:ext uri="{FF2B5EF4-FFF2-40B4-BE49-F238E27FC236}">
              <a16:creationId xmlns:a16="http://schemas.microsoft.com/office/drawing/2014/main" id="{2AB6610A-1AF6-4677-89BE-43796DFB2B8A}"/>
            </a:ext>
          </a:extLst>
        </xdr:cNvPr>
        <xdr:cNvSpPr txBox="1"/>
      </xdr:nvSpPr>
      <xdr:spPr>
        <a:xfrm>
          <a:off x="0" y="4071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16</xdr:row>
      <xdr:rowOff>128587</xdr:rowOff>
    </xdr:from>
    <xdr:ext cx="65" cy="172227"/>
    <xdr:sp macro="" textlink="">
      <xdr:nvSpPr>
        <xdr:cNvPr id="4" name="ZoneTexte 3">
          <a:extLst>
            <a:ext uri="{FF2B5EF4-FFF2-40B4-BE49-F238E27FC236}">
              <a16:creationId xmlns:a16="http://schemas.microsoft.com/office/drawing/2014/main" id="{CA4BE620-6A3E-487F-84F0-0001D782B140}"/>
            </a:ext>
          </a:extLst>
        </xdr:cNvPr>
        <xdr:cNvSpPr txBox="1"/>
      </xdr:nvSpPr>
      <xdr:spPr>
        <a:xfrm>
          <a:off x="0" y="4071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16</xdr:row>
      <xdr:rowOff>128587</xdr:rowOff>
    </xdr:from>
    <xdr:ext cx="65" cy="172227"/>
    <xdr:sp macro="" textlink="">
      <xdr:nvSpPr>
        <xdr:cNvPr id="5" name="ZoneTexte 4">
          <a:extLst>
            <a:ext uri="{FF2B5EF4-FFF2-40B4-BE49-F238E27FC236}">
              <a16:creationId xmlns:a16="http://schemas.microsoft.com/office/drawing/2014/main" id="{FD0B12A1-7D38-4849-9206-E9B864B2A2CA}"/>
            </a:ext>
          </a:extLst>
        </xdr:cNvPr>
        <xdr:cNvSpPr txBox="1"/>
      </xdr:nvSpPr>
      <xdr:spPr>
        <a:xfrm>
          <a:off x="0" y="4071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16</xdr:row>
      <xdr:rowOff>128587</xdr:rowOff>
    </xdr:from>
    <xdr:ext cx="65" cy="172227"/>
    <xdr:sp macro="" textlink="">
      <xdr:nvSpPr>
        <xdr:cNvPr id="6" name="ZoneTexte 5">
          <a:extLst>
            <a:ext uri="{FF2B5EF4-FFF2-40B4-BE49-F238E27FC236}">
              <a16:creationId xmlns:a16="http://schemas.microsoft.com/office/drawing/2014/main" id="{F3CFF306-05FE-43B7-868E-439F93A6C976}"/>
            </a:ext>
          </a:extLst>
        </xdr:cNvPr>
        <xdr:cNvSpPr txBox="1"/>
      </xdr:nvSpPr>
      <xdr:spPr>
        <a:xfrm>
          <a:off x="0" y="4071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17</xdr:row>
      <xdr:rowOff>128587</xdr:rowOff>
    </xdr:from>
    <xdr:ext cx="65" cy="172227"/>
    <xdr:sp macro="" textlink="">
      <xdr:nvSpPr>
        <xdr:cNvPr id="7" name="ZoneTexte 6">
          <a:extLst>
            <a:ext uri="{FF2B5EF4-FFF2-40B4-BE49-F238E27FC236}">
              <a16:creationId xmlns:a16="http://schemas.microsoft.com/office/drawing/2014/main" id="{9B19E837-5E33-4C54-86B2-AEAA29408BFF}"/>
            </a:ext>
          </a:extLst>
        </xdr:cNvPr>
        <xdr:cNvSpPr txBox="1"/>
      </xdr:nvSpPr>
      <xdr:spPr>
        <a:xfrm>
          <a:off x="0" y="431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16</xdr:row>
      <xdr:rowOff>128587</xdr:rowOff>
    </xdr:from>
    <xdr:ext cx="65" cy="172227"/>
    <xdr:sp macro="" textlink="">
      <xdr:nvSpPr>
        <xdr:cNvPr id="8" name="ZoneTexte 7">
          <a:extLst>
            <a:ext uri="{FF2B5EF4-FFF2-40B4-BE49-F238E27FC236}">
              <a16:creationId xmlns:a16="http://schemas.microsoft.com/office/drawing/2014/main" id="{6E6D7BF3-8E85-4302-ADD4-15250B6488E3}"/>
            </a:ext>
          </a:extLst>
        </xdr:cNvPr>
        <xdr:cNvSpPr txBox="1"/>
      </xdr:nvSpPr>
      <xdr:spPr>
        <a:xfrm>
          <a:off x="0" y="4071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17</xdr:row>
      <xdr:rowOff>128587</xdr:rowOff>
    </xdr:from>
    <xdr:ext cx="65" cy="172227"/>
    <xdr:sp macro="" textlink="">
      <xdr:nvSpPr>
        <xdr:cNvPr id="9" name="ZoneTexte 8">
          <a:extLst>
            <a:ext uri="{FF2B5EF4-FFF2-40B4-BE49-F238E27FC236}">
              <a16:creationId xmlns:a16="http://schemas.microsoft.com/office/drawing/2014/main" id="{F9D0CA43-61C6-4927-A214-61B790EFA248}"/>
            </a:ext>
          </a:extLst>
        </xdr:cNvPr>
        <xdr:cNvSpPr txBox="1"/>
      </xdr:nvSpPr>
      <xdr:spPr>
        <a:xfrm>
          <a:off x="0" y="431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16</xdr:row>
      <xdr:rowOff>128587</xdr:rowOff>
    </xdr:from>
    <xdr:ext cx="65" cy="172227"/>
    <xdr:sp macro="" textlink="">
      <xdr:nvSpPr>
        <xdr:cNvPr id="10" name="ZoneTexte 9">
          <a:extLst>
            <a:ext uri="{FF2B5EF4-FFF2-40B4-BE49-F238E27FC236}">
              <a16:creationId xmlns:a16="http://schemas.microsoft.com/office/drawing/2014/main" id="{004A9EEC-DA51-4D91-AC5A-7EA01E808A7C}"/>
            </a:ext>
          </a:extLst>
        </xdr:cNvPr>
        <xdr:cNvSpPr txBox="1"/>
      </xdr:nvSpPr>
      <xdr:spPr>
        <a:xfrm>
          <a:off x="0" y="4071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17</xdr:row>
      <xdr:rowOff>128587</xdr:rowOff>
    </xdr:from>
    <xdr:ext cx="65" cy="172227"/>
    <xdr:sp macro="" textlink="">
      <xdr:nvSpPr>
        <xdr:cNvPr id="11" name="ZoneTexte 10">
          <a:extLst>
            <a:ext uri="{FF2B5EF4-FFF2-40B4-BE49-F238E27FC236}">
              <a16:creationId xmlns:a16="http://schemas.microsoft.com/office/drawing/2014/main" id="{4927B010-D276-4AB7-8519-746DC3FB4F03}"/>
            </a:ext>
          </a:extLst>
        </xdr:cNvPr>
        <xdr:cNvSpPr txBox="1"/>
      </xdr:nvSpPr>
      <xdr:spPr>
        <a:xfrm>
          <a:off x="0" y="431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17</xdr:row>
      <xdr:rowOff>128587</xdr:rowOff>
    </xdr:from>
    <xdr:ext cx="65" cy="172227"/>
    <xdr:sp macro="" textlink="">
      <xdr:nvSpPr>
        <xdr:cNvPr id="12" name="ZoneTexte 11">
          <a:extLst>
            <a:ext uri="{FF2B5EF4-FFF2-40B4-BE49-F238E27FC236}">
              <a16:creationId xmlns:a16="http://schemas.microsoft.com/office/drawing/2014/main" id="{A8982A47-9188-4829-BC8D-686FE4AFC179}"/>
            </a:ext>
          </a:extLst>
        </xdr:cNvPr>
        <xdr:cNvSpPr txBox="1"/>
      </xdr:nvSpPr>
      <xdr:spPr>
        <a:xfrm>
          <a:off x="0" y="431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17</xdr:row>
      <xdr:rowOff>128587</xdr:rowOff>
    </xdr:from>
    <xdr:ext cx="65" cy="172227"/>
    <xdr:sp macro="" textlink="">
      <xdr:nvSpPr>
        <xdr:cNvPr id="13" name="ZoneTexte 12">
          <a:extLst>
            <a:ext uri="{FF2B5EF4-FFF2-40B4-BE49-F238E27FC236}">
              <a16:creationId xmlns:a16="http://schemas.microsoft.com/office/drawing/2014/main" id="{7E2BBBDA-351A-41BB-8374-FAAFB45C9026}"/>
            </a:ext>
          </a:extLst>
        </xdr:cNvPr>
        <xdr:cNvSpPr txBox="1"/>
      </xdr:nvSpPr>
      <xdr:spPr>
        <a:xfrm>
          <a:off x="0" y="431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17</xdr:row>
      <xdr:rowOff>128587</xdr:rowOff>
    </xdr:from>
    <xdr:ext cx="65" cy="172227"/>
    <xdr:sp macro="" textlink="">
      <xdr:nvSpPr>
        <xdr:cNvPr id="14" name="ZoneTexte 13">
          <a:extLst>
            <a:ext uri="{FF2B5EF4-FFF2-40B4-BE49-F238E27FC236}">
              <a16:creationId xmlns:a16="http://schemas.microsoft.com/office/drawing/2014/main" id="{F27930F7-DB39-4D5D-9164-80978B7F877E}"/>
            </a:ext>
          </a:extLst>
        </xdr:cNvPr>
        <xdr:cNvSpPr txBox="1"/>
      </xdr:nvSpPr>
      <xdr:spPr>
        <a:xfrm>
          <a:off x="0" y="431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17</xdr:row>
      <xdr:rowOff>128587</xdr:rowOff>
    </xdr:from>
    <xdr:ext cx="65" cy="172227"/>
    <xdr:sp macro="" textlink="">
      <xdr:nvSpPr>
        <xdr:cNvPr id="15" name="ZoneTexte 14">
          <a:extLst>
            <a:ext uri="{FF2B5EF4-FFF2-40B4-BE49-F238E27FC236}">
              <a16:creationId xmlns:a16="http://schemas.microsoft.com/office/drawing/2014/main" id="{3BA25CEA-7A55-4E2A-826C-A2B6421F2C7E}"/>
            </a:ext>
          </a:extLst>
        </xdr:cNvPr>
        <xdr:cNvSpPr txBox="1"/>
      </xdr:nvSpPr>
      <xdr:spPr>
        <a:xfrm>
          <a:off x="0" y="431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18</xdr:row>
      <xdr:rowOff>128587</xdr:rowOff>
    </xdr:from>
    <xdr:ext cx="65" cy="172227"/>
    <xdr:sp macro="" textlink="">
      <xdr:nvSpPr>
        <xdr:cNvPr id="16" name="ZoneTexte 15">
          <a:extLst>
            <a:ext uri="{FF2B5EF4-FFF2-40B4-BE49-F238E27FC236}">
              <a16:creationId xmlns:a16="http://schemas.microsoft.com/office/drawing/2014/main" id="{66D14867-14E4-42B9-9CDE-D890AA8CDDF3}"/>
            </a:ext>
          </a:extLst>
        </xdr:cNvPr>
        <xdr:cNvSpPr txBox="1"/>
      </xdr:nvSpPr>
      <xdr:spPr>
        <a:xfrm>
          <a:off x="0" y="456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17</xdr:row>
      <xdr:rowOff>128587</xdr:rowOff>
    </xdr:from>
    <xdr:ext cx="65" cy="172227"/>
    <xdr:sp macro="" textlink="">
      <xdr:nvSpPr>
        <xdr:cNvPr id="17" name="ZoneTexte 16">
          <a:extLst>
            <a:ext uri="{FF2B5EF4-FFF2-40B4-BE49-F238E27FC236}">
              <a16:creationId xmlns:a16="http://schemas.microsoft.com/office/drawing/2014/main" id="{5E474103-7249-4E3A-BC26-8CBE0524258D}"/>
            </a:ext>
          </a:extLst>
        </xdr:cNvPr>
        <xdr:cNvSpPr txBox="1"/>
      </xdr:nvSpPr>
      <xdr:spPr>
        <a:xfrm>
          <a:off x="0" y="431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18</xdr:row>
      <xdr:rowOff>128587</xdr:rowOff>
    </xdr:from>
    <xdr:ext cx="65" cy="172227"/>
    <xdr:sp macro="" textlink="">
      <xdr:nvSpPr>
        <xdr:cNvPr id="18" name="ZoneTexte 17">
          <a:extLst>
            <a:ext uri="{FF2B5EF4-FFF2-40B4-BE49-F238E27FC236}">
              <a16:creationId xmlns:a16="http://schemas.microsoft.com/office/drawing/2014/main" id="{C794BEBD-24E1-4676-A657-7CB5E447F03B}"/>
            </a:ext>
          </a:extLst>
        </xdr:cNvPr>
        <xdr:cNvSpPr txBox="1"/>
      </xdr:nvSpPr>
      <xdr:spPr>
        <a:xfrm>
          <a:off x="0" y="456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17</xdr:row>
      <xdr:rowOff>128587</xdr:rowOff>
    </xdr:from>
    <xdr:ext cx="65" cy="172227"/>
    <xdr:sp macro="" textlink="">
      <xdr:nvSpPr>
        <xdr:cNvPr id="19" name="ZoneTexte 18">
          <a:extLst>
            <a:ext uri="{FF2B5EF4-FFF2-40B4-BE49-F238E27FC236}">
              <a16:creationId xmlns:a16="http://schemas.microsoft.com/office/drawing/2014/main" id="{76B29CC2-FB02-4ABB-B8F1-8E4B7FE6EF87}"/>
            </a:ext>
          </a:extLst>
        </xdr:cNvPr>
        <xdr:cNvSpPr txBox="1"/>
      </xdr:nvSpPr>
      <xdr:spPr>
        <a:xfrm>
          <a:off x="0" y="431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18</xdr:row>
      <xdr:rowOff>128587</xdr:rowOff>
    </xdr:from>
    <xdr:ext cx="65" cy="172227"/>
    <xdr:sp macro="" textlink="">
      <xdr:nvSpPr>
        <xdr:cNvPr id="20" name="ZoneTexte 19">
          <a:extLst>
            <a:ext uri="{FF2B5EF4-FFF2-40B4-BE49-F238E27FC236}">
              <a16:creationId xmlns:a16="http://schemas.microsoft.com/office/drawing/2014/main" id="{CD4F6DD3-DC93-422F-9D9A-D802BBDA399B}"/>
            </a:ext>
          </a:extLst>
        </xdr:cNvPr>
        <xdr:cNvSpPr txBox="1"/>
      </xdr:nvSpPr>
      <xdr:spPr>
        <a:xfrm>
          <a:off x="0" y="456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18</xdr:row>
      <xdr:rowOff>128587</xdr:rowOff>
    </xdr:from>
    <xdr:ext cx="65" cy="172227"/>
    <xdr:sp macro="" textlink="">
      <xdr:nvSpPr>
        <xdr:cNvPr id="21" name="ZoneTexte 20">
          <a:extLst>
            <a:ext uri="{FF2B5EF4-FFF2-40B4-BE49-F238E27FC236}">
              <a16:creationId xmlns:a16="http://schemas.microsoft.com/office/drawing/2014/main" id="{7D84DAD4-76AE-4942-81AE-476068F0F61E}"/>
            </a:ext>
          </a:extLst>
        </xdr:cNvPr>
        <xdr:cNvSpPr txBox="1"/>
      </xdr:nvSpPr>
      <xdr:spPr>
        <a:xfrm>
          <a:off x="0" y="456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18</xdr:row>
      <xdr:rowOff>128587</xdr:rowOff>
    </xdr:from>
    <xdr:ext cx="65" cy="172227"/>
    <xdr:sp macro="" textlink="">
      <xdr:nvSpPr>
        <xdr:cNvPr id="22" name="ZoneTexte 21">
          <a:extLst>
            <a:ext uri="{FF2B5EF4-FFF2-40B4-BE49-F238E27FC236}">
              <a16:creationId xmlns:a16="http://schemas.microsoft.com/office/drawing/2014/main" id="{B6E814D4-C7EB-4C75-ABBB-684703284E2B}"/>
            </a:ext>
          </a:extLst>
        </xdr:cNvPr>
        <xdr:cNvSpPr txBox="1"/>
      </xdr:nvSpPr>
      <xdr:spPr>
        <a:xfrm>
          <a:off x="0" y="456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18</xdr:row>
      <xdr:rowOff>128587</xdr:rowOff>
    </xdr:from>
    <xdr:ext cx="65" cy="172227"/>
    <xdr:sp macro="" textlink="">
      <xdr:nvSpPr>
        <xdr:cNvPr id="23" name="ZoneTexte 22">
          <a:extLst>
            <a:ext uri="{FF2B5EF4-FFF2-40B4-BE49-F238E27FC236}">
              <a16:creationId xmlns:a16="http://schemas.microsoft.com/office/drawing/2014/main" id="{F5476796-5141-49BC-A3D0-EE4906D5CF9B}"/>
            </a:ext>
          </a:extLst>
        </xdr:cNvPr>
        <xdr:cNvSpPr txBox="1"/>
      </xdr:nvSpPr>
      <xdr:spPr>
        <a:xfrm>
          <a:off x="0" y="456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18</xdr:row>
      <xdr:rowOff>128587</xdr:rowOff>
    </xdr:from>
    <xdr:ext cx="65" cy="172227"/>
    <xdr:sp macro="" textlink="">
      <xdr:nvSpPr>
        <xdr:cNvPr id="24" name="ZoneTexte 23">
          <a:extLst>
            <a:ext uri="{FF2B5EF4-FFF2-40B4-BE49-F238E27FC236}">
              <a16:creationId xmlns:a16="http://schemas.microsoft.com/office/drawing/2014/main" id="{EF002A77-5F6B-4B24-8475-262DC746EC21}"/>
            </a:ext>
          </a:extLst>
        </xdr:cNvPr>
        <xdr:cNvSpPr txBox="1"/>
      </xdr:nvSpPr>
      <xdr:spPr>
        <a:xfrm>
          <a:off x="0" y="456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19</xdr:row>
      <xdr:rowOff>128587</xdr:rowOff>
    </xdr:from>
    <xdr:ext cx="65" cy="172227"/>
    <xdr:sp macro="" textlink="">
      <xdr:nvSpPr>
        <xdr:cNvPr id="25" name="ZoneTexte 24">
          <a:extLst>
            <a:ext uri="{FF2B5EF4-FFF2-40B4-BE49-F238E27FC236}">
              <a16:creationId xmlns:a16="http://schemas.microsoft.com/office/drawing/2014/main" id="{57D13B2D-DFD9-4F4F-9A0A-EF1157F10024}"/>
            </a:ext>
          </a:extLst>
        </xdr:cNvPr>
        <xdr:cNvSpPr txBox="1"/>
      </xdr:nvSpPr>
      <xdr:spPr>
        <a:xfrm>
          <a:off x="0" y="4814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18</xdr:row>
      <xdr:rowOff>128587</xdr:rowOff>
    </xdr:from>
    <xdr:ext cx="65" cy="172227"/>
    <xdr:sp macro="" textlink="">
      <xdr:nvSpPr>
        <xdr:cNvPr id="26" name="ZoneTexte 25">
          <a:extLst>
            <a:ext uri="{FF2B5EF4-FFF2-40B4-BE49-F238E27FC236}">
              <a16:creationId xmlns:a16="http://schemas.microsoft.com/office/drawing/2014/main" id="{A039A137-7792-4942-9382-649B684F2A90}"/>
            </a:ext>
          </a:extLst>
        </xdr:cNvPr>
        <xdr:cNvSpPr txBox="1"/>
      </xdr:nvSpPr>
      <xdr:spPr>
        <a:xfrm>
          <a:off x="0" y="456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19</xdr:row>
      <xdr:rowOff>128587</xdr:rowOff>
    </xdr:from>
    <xdr:ext cx="65" cy="172227"/>
    <xdr:sp macro="" textlink="">
      <xdr:nvSpPr>
        <xdr:cNvPr id="27" name="ZoneTexte 26">
          <a:extLst>
            <a:ext uri="{FF2B5EF4-FFF2-40B4-BE49-F238E27FC236}">
              <a16:creationId xmlns:a16="http://schemas.microsoft.com/office/drawing/2014/main" id="{A89CA75C-D57F-4049-8046-C1F1A11404FF}"/>
            </a:ext>
          </a:extLst>
        </xdr:cNvPr>
        <xdr:cNvSpPr txBox="1"/>
      </xdr:nvSpPr>
      <xdr:spPr>
        <a:xfrm>
          <a:off x="0" y="4814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18</xdr:row>
      <xdr:rowOff>128587</xdr:rowOff>
    </xdr:from>
    <xdr:ext cx="65" cy="172227"/>
    <xdr:sp macro="" textlink="">
      <xdr:nvSpPr>
        <xdr:cNvPr id="28" name="ZoneTexte 27">
          <a:extLst>
            <a:ext uri="{FF2B5EF4-FFF2-40B4-BE49-F238E27FC236}">
              <a16:creationId xmlns:a16="http://schemas.microsoft.com/office/drawing/2014/main" id="{F8B5731E-4C7C-4599-8813-2F6500919DBC}"/>
            </a:ext>
          </a:extLst>
        </xdr:cNvPr>
        <xdr:cNvSpPr txBox="1"/>
      </xdr:nvSpPr>
      <xdr:spPr>
        <a:xfrm>
          <a:off x="0" y="456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19</xdr:row>
      <xdr:rowOff>128587</xdr:rowOff>
    </xdr:from>
    <xdr:ext cx="65" cy="172227"/>
    <xdr:sp macro="" textlink="">
      <xdr:nvSpPr>
        <xdr:cNvPr id="29" name="ZoneTexte 28">
          <a:extLst>
            <a:ext uri="{FF2B5EF4-FFF2-40B4-BE49-F238E27FC236}">
              <a16:creationId xmlns:a16="http://schemas.microsoft.com/office/drawing/2014/main" id="{DDD68143-222A-48E2-87BA-BD640BDBB8EA}"/>
            </a:ext>
          </a:extLst>
        </xdr:cNvPr>
        <xdr:cNvSpPr txBox="1"/>
      </xdr:nvSpPr>
      <xdr:spPr>
        <a:xfrm>
          <a:off x="0" y="4814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19</xdr:row>
      <xdr:rowOff>128587</xdr:rowOff>
    </xdr:from>
    <xdr:ext cx="65" cy="172227"/>
    <xdr:sp macro="" textlink="">
      <xdr:nvSpPr>
        <xdr:cNvPr id="30" name="ZoneTexte 29">
          <a:extLst>
            <a:ext uri="{FF2B5EF4-FFF2-40B4-BE49-F238E27FC236}">
              <a16:creationId xmlns:a16="http://schemas.microsoft.com/office/drawing/2014/main" id="{E9E6AAF7-1639-4E6F-BE9C-9EDECB6732DA}"/>
            </a:ext>
          </a:extLst>
        </xdr:cNvPr>
        <xdr:cNvSpPr txBox="1"/>
      </xdr:nvSpPr>
      <xdr:spPr>
        <a:xfrm>
          <a:off x="0" y="4814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19</xdr:row>
      <xdr:rowOff>128587</xdr:rowOff>
    </xdr:from>
    <xdr:ext cx="65" cy="172227"/>
    <xdr:sp macro="" textlink="">
      <xdr:nvSpPr>
        <xdr:cNvPr id="31" name="ZoneTexte 30">
          <a:extLst>
            <a:ext uri="{FF2B5EF4-FFF2-40B4-BE49-F238E27FC236}">
              <a16:creationId xmlns:a16="http://schemas.microsoft.com/office/drawing/2014/main" id="{FE53F489-0F16-41C1-AF6A-E906AB06DCCC}"/>
            </a:ext>
          </a:extLst>
        </xdr:cNvPr>
        <xdr:cNvSpPr txBox="1"/>
      </xdr:nvSpPr>
      <xdr:spPr>
        <a:xfrm>
          <a:off x="0" y="4814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19</xdr:row>
      <xdr:rowOff>128587</xdr:rowOff>
    </xdr:from>
    <xdr:ext cx="65" cy="172227"/>
    <xdr:sp macro="" textlink="">
      <xdr:nvSpPr>
        <xdr:cNvPr id="32" name="ZoneTexte 31">
          <a:extLst>
            <a:ext uri="{FF2B5EF4-FFF2-40B4-BE49-F238E27FC236}">
              <a16:creationId xmlns:a16="http://schemas.microsoft.com/office/drawing/2014/main" id="{2CB98D2F-C941-4389-ADA1-4C68FEC066FC}"/>
            </a:ext>
          </a:extLst>
        </xdr:cNvPr>
        <xdr:cNvSpPr txBox="1"/>
      </xdr:nvSpPr>
      <xdr:spPr>
        <a:xfrm>
          <a:off x="0" y="4814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19</xdr:row>
      <xdr:rowOff>128587</xdr:rowOff>
    </xdr:from>
    <xdr:ext cx="65" cy="172227"/>
    <xdr:sp macro="" textlink="">
      <xdr:nvSpPr>
        <xdr:cNvPr id="33" name="ZoneTexte 32">
          <a:extLst>
            <a:ext uri="{FF2B5EF4-FFF2-40B4-BE49-F238E27FC236}">
              <a16:creationId xmlns:a16="http://schemas.microsoft.com/office/drawing/2014/main" id="{BE6C4BC2-A6F9-4A6E-9971-170E274AD96F}"/>
            </a:ext>
          </a:extLst>
        </xdr:cNvPr>
        <xdr:cNvSpPr txBox="1"/>
      </xdr:nvSpPr>
      <xdr:spPr>
        <a:xfrm>
          <a:off x="0" y="4814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20</xdr:row>
      <xdr:rowOff>128587</xdr:rowOff>
    </xdr:from>
    <xdr:ext cx="65" cy="172227"/>
    <xdr:sp macro="" textlink="">
      <xdr:nvSpPr>
        <xdr:cNvPr id="34" name="ZoneTexte 33">
          <a:extLst>
            <a:ext uri="{FF2B5EF4-FFF2-40B4-BE49-F238E27FC236}">
              <a16:creationId xmlns:a16="http://schemas.microsoft.com/office/drawing/2014/main" id="{2C054167-B783-4580-9DFB-464C26C14767}"/>
            </a:ext>
          </a:extLst>
        </xdr:cNvPr>
        <xdr:cNvSpPr txBox="1"/>
      </xdr:nvSpPr>
      <xdr:spPr>
        <a:xfrm>
          <a:off x="0" y="506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19</xdr:row>
      <xdr:rowOff>128587</xdr:rowOff>
    </xdr:from>
    <xdr:ext cx="65" cy="172227"/>
    <xdr:sp macro="" textlink="">
      <xdr:nvSpPr>
        <xdr:cNvPr id="35" name="ZoneTexte 34">
          <a:extLst>
            <a:ext uri="{FF2B5EF4-FFF2-40B4-BE49-F238E27FC236}">
              <a16:creationId xmlns:a16="http://schemas.microsoft.com/office/drawing/2014/main" id="{EFF32550-6782-4234-84E5-8E32505592A9}"/>
            </a:ext>
          </a:extLst>
        </xdr:cNvPr>
        <xdr:cNvSpPr txBox="1"/>
      </xdr:nvSpPr>
      <xdr:spPr>
        <a:xfrm>
          <a:off x="0" y="4814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20</xdr:row>
      <xdr:rowOff>128587</xdr:rowOff>
    </xdr:from>
    <xdr:ext cx="65" cy="172227"/>
    <xdr:sp macro="" textlink="">
      <xdr:nvSpPr>
        <xdr:cNvPr id="36" name="ZoneTexte 35">
          <a:extLst>
            <a:ext uri="{FF2B5EF4-FFF2-40B4-BE49-F238E27FC236}">
              <a16:creationId xmlns:a16="http://schemas.microsoft.com/office/drawing/2014/main" id="{3C560244-8968-4E4F-A118-CE2F17415EEE}"/>
            </a:ext>
          </a:extLst>
        </xdr:cNvPr>
        <xdr:cNvSpPr txBox="1"/>
      </xdr:nvSpPr>
      <xdr:spPr>
        <a:xfrm>
          <a:off x="0" y="506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19</xdr:row>
      <xdr:rowOff>128587</xdr:rowOff>
    </xdr:from>
    <xdr:ext cx="65" cy="172227"/>
    <xdr:sp macro="" textlink="">
      <xdr:nvSpPr>
        <xdr:cNvPr id="37" name="ZoneTexte 36">
          <a:extLst>
            <a:ext uri="{FF2B5EF4-FFF2-40B4-BE49-F238E27FC236}">
              <a16:creationId xmlns:a16="http://schemas.microsoft.com/office/drawing/2014/main" id="{6F1A04E6-1441-42C0-AEE5-698A56AFF2A1}"/>
            </a:ext>
          </a:extLst>
        </xdr:cNvPr>
        <xdr:cNvSpPr txBox="1"/>
      </xdr:nvSpPr>
      <xdr:spPr>
        <a:xfrm>
          <a:off x="0" y="4814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20</xdr:row>
      <xdr:rowOff>128587</xdr:rowOff>
    </xdr:from>
    <xdr:ext cx="65" cy="172227"/>
    <xdr:sp macro="" textlink="">
      <xdr:nvSpPr>
        <xdr:cNvPr id="38" name="ZoneTexte 37">
          <a:extLst>
            <a:ext uri="{FF2B5EF4-FFF2-40B4-BE49-F238E27FC236}">
              <a16:creationId xmlns:a16="http://schemas.microsoft.com/office/drawing/2014/main" id="{0F4E37FA-ADF4-4664-8AE3-CC17772A1D4A}"/>
            </a:ext>
          </a:extLst>
        </xdr:cNvPr>
        <xdr:cNvSpPr txBox="1"/>
      </xdr:nvSpPr>
      <xdr:spPr>
        <a:xfrm>
          <a:off x="0" y="506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20</xdr:row>
      <xdr:rowOff>128587</xdr:rowOff>
    </xdr:from>
    <xdr:ext cx="65" cy="172227"/>
    <xdr:sp macro="" textlink="">
      <xdr:nvSpPr>
        <xdr:cNvPr id="39" name="ZoneTexte 38">
          <a:extLst>
            <a:ext uri="{FF2B5EF4-FFF2-40B4-BE49-F238E27FC236}">
              <a16:creationId xmlns:a16="http://schemas.microsoft.com/office/drawing/2014/main" id="{9F6585C3-58DF-4B3E-888C-BB32C790333E}"/>
            </a:ext>
          </a:extLst>
        </xdr:cNvPr>
        <xdr:cNvSpPr txBox="1"/>
      </xdr:nvSpPr>
      <xdr:spPr>
        <a:xfrm>
          <a:off x="0" y="506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20</xdr:row>
      <xdr:rowOff>128587</xdr:rowOff>
    </xdr:from>
    <xdr:ext cx="65" cy="172227"/>
    <xdr:sp macro="" textlink="">
      <xdr:nvSpPr>
        <xdr:cNvPr id="40" name="ZoneTexte 39">
          <a:extLst>
            <a:ext uri="{FF2B5EF4-FFF2-40B4-BE49-F238E27FC236}">
              <a16:creationId xmlns:a16="http://schemas.microsoft.com/office/drawing/2014/main" id="{85D8EDDA-CC29-4C77-8D97-3E2FE378184C}"/>
            </a:ext>
          </a:extLst>
        </xdr:cNvPr>
        <xdr:cNvSpPr txBox="1"/>
      </xdr:nvSpPr>
      <xdr:spPr>
        <a:xfrm>
          <a:off x="0" y="506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20</xdr:row>
      <xdr:rowOff>128587</xdr:rowOff>
    </xdr:from>
    <xdr:ext cx="65" cy="172227"/>
    <xdr:sp macro="" textlink="">
      <xdr:nvSpPr>
        <xdr:cNvPr id="41" name="ZoneTexte 40">
          <a:extLst>
            <a:ext uri="{FF2B5EF4-FFF2-40B4-BE49-F238E27FC236}">
              <a16:creationId xmlns:a16="http://schemas.microsoft.com/office/drawing/2014/main" id="{29063611-67F7-44EF-9B9F-3A96CB210AAF}"/>
            </a:ext>
          </a:extLst>
        </xdr:cNvPr>
        <xdr:cNvSpPr txBox="1"/>
      </xdr:nvSpPr>
      <xdr:spPr>
        <a:xfrm>
          <a:off x="0" y="506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20</xdr:row>
      <xdr:rowOff>128587</xdr:rowOff>
    </xdr:from>
    <xdr:ext cx="65" cy="172227"/>
    <xdr:sp macro="" textlink="">
      <xdr:nvSpPr>
        <xdr:cNvPr id="42" name="ZoneTexte 41">
          <a:extLst>
            <a:ext uri="{FF2B5EF4-FFF2-40B4-BE49-F238E27FC236}">
              <a16:creationId xmlns:a16="http://schemas.microsoft.com/office/drawing/2014/main" id="{65C2B50E-1AF8-49B0-8A53-3444A31AAB50}"/>
            </a:ext>
          </a:extLst>
        </xdr:cNvPr>
        <xdr:cNvSpPr txBox="1"/>
      </xdr:nvSpPr>
      <xdr:spPr>
        <a:xfrm>
          <a:off x="0" y="506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21</xdr:row>
      <xdr:rowOff>128587</xdr:rowOff>
    </xdr:from>
    <xdr:ext cx="65" cy="172227"/>
    <xdr:sp macro="" textlink="">
      <xdr:nvSpPr>
        <xdr:cNvPr id="43" name="ZoneTexte 42">
          <a:extLst>
            <a:ext uri="{FF2B5EF4-FFF2-40B4-BE49-F238E27FC236}">
              <a16:creationId xmlns:a16="http://schemas.microsoft.com/office/drawing/2014/main" id="{5BAD3125-F344-4806-A54D-15F61D048145}"/>
            </a:ext>
          </a:extLst>
        </xdr:cNvPr>
        <xdr:cNvSpPr txBox="1"/>
      </xdr:nvSpPr>
      <xdr:spPr>
        <a:xfrm>
          <a:off x="0" y="531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20</xdr:row>
      <xdr:rowOff>128587</xdr:rowOff>
    </xdr:from>
    <xdr:ext cx="65" cy="172227"/>
    <xdr:sp macro="" textlink="">
      <xdr:nvSpPr>
        <xdr:cNvPr id="44" name="ZoneTexte 43">
          <a:extLst>
            <a:ext uri="{FF2B5EF4-FFF2-40B4-BE49-F238E27FC236}">
              <a16:creationId xmlns:a16="http://schemas.microsoft.com/office/drawing/2014/main" id="{6C56B21E-C823-4E82-BEC5-3E593A68F091}"/>
            </a:ext>
          </a:extLst>
        </xdr:cNvPr>
        <xdr:cNvSpPr txBox="1"/>
      </xdr:nvSpPr>
      <xdr:spPr>
        <a:xfrm>
          <a:off x="0" y="506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21</xdr:row>
      <xdr:rowOff>128587</xdr:rowOff>
    </xdr:from>
    <xdr:ext cx="65" cy="172227"/>
    <xdr:sp macro="" textlink="">
      <xdr:nvSpPr>
        <xdr:cNvPr id="45" name="ZoneTexte 44">
          <a:extLst>
            <a:ext uri="{FF2B5EF4-FFF2-40B4-BE49-F238E27FC236}">
              <a16:creationId xmlns:a16="http://schemas.microsoft.com/office/drawing/2014/main" id="{39A5B63C-1A45-40CB-BE45-8014CDAAF929}"/>
            </a:ext>
          </a:extLst>
        </xdr:cNvPr>
        <xdr:cNvSpPr txBox="1"/>
      </xdr:nvSpPr>
      <xdr:spPr>
        <a:xfrm>
          <a:off x="0" y="531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20</xdr:row>
      <xdr:rowOff>128587</xdr:rowOff>
    </xdr:from>
    <xdr:ext cx="65" cy="172227"/>
    <xdr:sp macro="" textlink="">
      <xdr:nvSpPr>
        <xdr:cNvPr id="46" name="ZoneTexte 45">
          <a:extLst>
            <a:ext uri="{FF2B5EF4-FFF2-40B4-BE49-F238E27FC236}">
              <a16:creationId xmlns:a16="http://schemas.microsoft.com/office/drawing/2014/main" id="{88356501-F7EB-40ED-A5FC-1A1337B1C420}"/>
            </a:ext>
          </a:extLst>
        </xdr:cNvPr>
        <xdr:cNvSpPr txBox="1"/>
      </xdr:nvSpPr>
      <xdr:spPr>
        <a:xfrm>
          <a:off x="0" y="506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21</xdr:row>
      <xdr:rowOff>128587</xdr:rowOff>
    </xdr:from>
    <xdr:ext cx="65" cy="172227"/>
    <xdr:sp macro="" textlink="">
      <xdr:nvSpPr>
        <xdr:cNvPr id="47" name="ZoneTexte 46">
          <a:extLst>
            <a:ext uri="{FF2B5EF4-FFF2-40B4-BE49-F238E27FC236}">
              <a16:creationId xmlns:a16="http://schemas.microsoft.com/office/drawing/2014/main" id="{10E466C8-BE6D-49D9-A42A-07A70D6DE970}"/>
            </a:ext>
          </a:extLst>
        </xdr:cNvPr>
        <xdr:cNvSpPr txBox="1"/>
      </xdr:nvSpPr>
      <xdr:spPr>
        <a:xfrm>
          <a:off x="0" y="531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21</xdr:row>
      <xdr:rowOff>128587</xdr:rowOff>
    </xdr:from>
    <xdr:ext cx="65" cy="172227"/>
    <xdr:sp macro="" textlink="">
      <xdr:nvSpPr>
        <xdr:cNvPr id="48" name="ZoneTexte 47">
          <a:extLst>
            <a:ext uri="{FF2B5EF4-FFF2-40B4-BE49-F238E27FC236}">
              <a16:creationId xmlns:a16="http://schemas.microsoft.com/office/drawing/2014/main" id="{4783B2DB-4A62-41D0-A33E-59E3F3733056}"/>
            </a:ext>
          </a:extLst>
        </xdr:cNvPr>
        <xdr:cNvSpPr txBox="1"/>
      </xdr:nvSpPr>
      <xdr:spPr>
        <a:xfrm>
          <a:off x="0" y="531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21</xdr:row>
      <xdr:rowOff>128587</xdr:rowOff>
    </xdr:from>
    <xdr:ext cx="65" cy="172227"/>
    <xdr:sp macro="" textlink="">
      <xdr:nvSpPr>
        <xdr:cNvPr id="49" name="ZoneTexte 48">
          <a:extLst>
            <a:ext uri="{FF2B5EF4-FFF2-40B4-BE49-F238E27FC236}">
              <a16:creationId xmlns:a16="http://schemas.microsoft.com/office/drawing/2014/main" id="{68A63225-49A0-4327-B506-ADE2379457E5}"/>
            </a:ext>
          </a:extLst>
        </xdr:cNvPr>
        <xdr:cNvSpPr txBox="1"/>
      </xdr:nvSpPr>
      <xdr:spPr>
        <a:xfrm>
          <a:off x="0" y="531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21</xdr:row>
      <xdr:rowOff>128587</xdr:rowOff>
    </xdr:from>
    <xdr:ext cx="65" cy="172227"/>
    <xdr:sp macro="" textlink="">
      <xdr:nvSpPr>
        <xdr:cNvPr id="50" name="ZoneTexte 49">
          <a:extLst>
            <a:ext uri="{FF2B5EF4-FFF2-40B4-BE49-F238E27FC236}">
              <a16:creationId xmlns:a16="http://schemas.microsoft.com/office/drawing/2014/main" id="{43982E98-E7EF-4549-B02A-61B25D242B72}"/>
            </a:ext>
          </a:extLst>
        </xdr:cNvPr>
        <xdr:cNvSpPr txBox="1"/>
      </xdr:nvSpPr>
      <xdr:spPr>
        <a:xfrm>
          <a:off x="0" y="531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21</xdr:row>
      <xdr:rowOff>128587</xdr:rowOff>
    </xdr:from>
    <xdr:ext cx="65" cy="172227"/>
    <xdr:sp macro="" textlink="">
      <xdr:nvSpPr>
        <xdr:cNvPr id="51" name="ZoneTexte 50">
          <a:extLst>
            <a:ext uri="{FF2B5EF4-FFF2-40B4-BE49-F238E27FC236}">
              <a16:creationId xmlns:a16="http://schemas.microsoft.com/office/drawing/2014/main" id="{9E71B4B5-BD8A-48C3-BBEB-DC41543E6702}"/>
            </a:ext>
          </a:extLst>
        </xdr:cNvPr>
        <xdr:cNvSpPr txBox="1"/>
      </xdr:nvSpPr>
      <xdr:spPr>
        <a:xfrm>
          <a:off x="0" y="531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22</xdr:row>
      <xdr:rowOff>128587</xdr:rowOff>
    </xdr:from>
    <xdr:ext cx="65" cy="172227"/>
    <xdr:sp macro="" textlink="">
      <xdr:nvSpPr>
        <xdr:cNvPr id="52" name="ZoneTexte 51">
          <a:extLst>
            <a:ext uri="{FF2B5EF4-FFF2-40B4-BE49-F238E27FC236}">
              <a16:creationId xmlns:a16="http://schemas.microsoft.com/office/drawing/2014/main" id="{CC58CD7B-6BDA-4EEB-85D3-22D62E48F26D}"/>
            </a:ext>
          </a:extLst>
        </xdr:cNvPr>
        <xdr:cNvSpPr txBox="1"/>
      </xdr:nvSpPr>
      <xdr:spPr>
        <a:xfrm>
          <a:off x="0" y="555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21</xdr:row>
      <xdr:rowOff>128587</xdr:rowOff>
    </xdr:from>
    <xdr:ext cx="65" cy="172227"/>
    <xdr:sp macro="" textlink="">
      <xdr:nvSpPr>
        <xdr:cNvPr id="53" name="ZoneTexte 52">
          <a:extLst>
            <a:ext uri="{FF2B5EF4-FFF2-40B4-BE49-F238E27FC236}">
              <a16:creationId xmlns:a16="http://schemas.microsoft.com/office/drawing/2014/main" id="{32B2735C-E731-4B3B-AB3E-6A8A256486EC}"/>
            </a:ext>
          </a:extLst>
        </xdr:cNvPr>
        <xdr:cNvSpPr txBox="1"/>
      </xdr:nvSpPr>
      <xdr:spPr>
        <a:xfrm>
          <a:off x="0" y="531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22</xdr:row>
      <xdr:rowOff>128587</xdr:rowOff>
    </xdr:from>
    <xdr:ext cx="65" cy="172227"/>
    <xdr:sp macro="" textlink="">
      <xdr:nvSpPr>
        <xdr:cNvPr id="54" name="ZoneTexte 53">
          <a:extLst>
            <a:ext uri="{FF2B5EF4-FFF2-40B4-BE49-F238E27FC236}">
              <a16:creationId xmlns:a16="http://schemas.microsoft.com/office/drawing/2014/main" id="{1847792F-DF7A-4522-8723-67A790C09E73}"/>
            </a:ext>
          </a:extLst>
        </xdr:cNvPr>
        <xdr:cNvSpPr txBox="1"/>
      </xdr:nvSpPr>
      <xdr:spPr>
        <a:xfrm>
          <a:off x="0" y="555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21</xdr:row>
      <xdr:rowOff>128587</xdr:rowOff>
    </xdr:from>
    <xdr:ext cx="65" cy="172227"/>
    <xdr:sp macro="" textlink="">
      <xdr:nvSpPr>
        <xdr:cNvPr id="55" name="ZoneTexte 54">
          <a:extLst>
            <a:ext uri="{FF2B5EF4-FFF2-40B4-BE49-F238E27FC236}">
              <a16:creationId xmlns:a16="http://schemas.microsoft.com/office/drawing/2014/main" id="{9B9EBE70-0763-4C64-B9D7-33FE8FDA034E}"/>
            </a:ext>
          </a:extLst>
        </xdr:cNvPr>
        <xdr:cNvSpPr txBox="1"/>
      </xdr:nvSpPr>
      <xdr:spPr>
        <a:xfrm>
          <a:off x="0" y="531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22</xdr:row>
      <xdr:rowOff>128587</xdr:rowOff>
    </xdr:from>
    <xdr:ext cx="65" cy="172227"/>
    <xdr:sp macro="" textlink="">
      <xdr:nvSpPr>
        <xdr:cNvPr id="56" name="ZoneTexte 55">
          <a:extLst>
            <a:ext uri="{FF2B5EF4-FFF2-40B4-BE49-F238E27FC236}">
              <a16:creationId xmlns:a16="http://schemas.microsoft.com/office/drawing/2014/main" id="{6A76DA4C-CEF1-4087-893E-F776FF7329E8}"/>
            </a:ext>
          </a:extLst>
        </xdr:cNvPr>
        <xdr:cNvSpPr txBox="1"/>
      </xdr:nvSpPr>
      <xdr:spPr>
        <a:xfrm>
          <a:off x="0" y="555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22</xdr:row>
      <xdr:rowOff>128587</xdr:rowOff>
    </xdr:from>
    <xdr:ext cx="65" cy="172227"/>
    <xdr:sp macro="" textlink="">
      <xdr:nvSpPr>
        <xdr:cNvPr id="57" name="ZoneTexte 56">
          <a:extLst>
            <a:ext uri="{FF2B5EF4-FFF2-40B4-BE49-F238E27FC236}">
              <a16:creationId xmlns:a16="http://schemas.microsoft.com/office/drawing/2014/main" id="{D043F33D-8F34-4502-B470-5CD8CEBBB73C}"/>
            </a:ext>
          </a:extLst>
        </xdr:cNvPr>
        <xdr:cNvSpPr txBox="1"/>
      </xdr:nvSpPr>
      <xdr:spPr>
        <a:xfrm>
          <a:off x="0" y="555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22</xdr:row>
      <xdr:rowOff>128587</xdr:rowOff>
    </xdr:from>
    <xdr:ext cx="65" cy="172227"/>
    <xdr:sp macro="" textlink="">
      <xdr:nvSpPr>
        <xdr:cNvPr id="58" name="ZoneTexte 57">
          <a:extLst>
            <a:ext uri="{FF2B5EF4-FFF2-40B4-BE49-F238E27FC236}">
              <a16:creationId xmlns:a16="http://schemas.microsoft.com/office/drawing/2014/main" id="{D94E7F88-5F28-4A7C-8938-006146EBE797}"/>
            </a:ext>
          </a:extLst>
        </xdr:cNvPr>
        <xdr:cNvSpPr txBox="1"/>
      </xdr:nvSpPr>
      <xdr:spPr>
        <a:xfrm>
          <a:off x="0" y="555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22</xdr:row>
      <xdr:rowOff>128587</xdr:rowOff>
    </xdr:from>
    <xdr:ext cx="65" cy="172227"/>
    <xdr:sp macro="" textlink="">
      <xdr:nvSpPr>
        <xdr:cNvPr id="59" name="ZoneTexte 58">
          <a:extLst>
            <a:ext uri="{FF2B5EF4-FFF2-40B4-BE49-F238E27FC236}">
              <a16:creationId xmlns:a16="http://schemas.microsoft.com/office/drawing/2014/main" id="{93DFC314-9EFD-4750-8F28-6D38C579902F}"/>
            </a:ext>
          </a:extLst>
        </xdr:cNvPr>
        <xdr:cNvSpPr txBox="1"/>
      </xdr:nvSpPr>
      <xdr:spPr>
        <a:xfrm>
          <a:off x="0" y="555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22</xdr:row>
      <xdr:rowOff>128587</xdr:rowOff>
    </xdr:from>
    <xdr:ext cx="65" cy="172227"/>
    <xdr:sp macro="" textlink="">
      <xdr:nvSpPr>
        <xdr:cNvPr id="60" name="ZoneTexte 59">
          <a:extLst>
            <a:ext uri="{FF2B5EF4-FFF2-40B4-BE49-F238E27FC236}">
              <a16:creationId xmlns:a16="http://schemas.microsoft.com/office/drawing/2014/main" id="{92CC7013-FB84-478B-96D1-07CC0A49732E}"/>
            </a:ext>
          </a:extLst>
        </xdr:cNvPr>
        <xdr:cNvSpPr txBox="1"/>
      </xdr:nvSpPr>
      <xdr:spPr>
        <a:xfrm>
          <a:off x="0" y="555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23</xdr:row>
      <xdr:rowOff>128587</xdr:rowOff>
    </xdr:from>
    <xdr:ext cx="65" cy="172227"/>
    <xdr:sp macro="" textlink="">
      <xdr:nvSpPr>
        <xdr:cNvPr id="61" name="ZoneTexte 60">
          <a:extLst>
            <a:ext uri="{FF2B5EF4-FFF2-40B4-BE49-F238E27FC236}">
              <a16:creationId xmlns:a16="http://schemas.microsoft.com/office/drawing/2014/main" id="{C3A4D96A-196F-4C72-AEC4-6E77E63AB435}"/>
            </a:ext>
          </a:extLst>
        </xdr:cNvPr>
        <xdr:cNvSpPr txBox="1"/>
      </xdr:nvSpPr>
      <xdr:spPr>
        <a:xfrm>
          <a:off x="0" y="5805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22</xdr:row>
      <xdr:rowOff>128587</xdr:rowOff>
    </xdr:from>
    <xdr:ext cx="65" cy="172227"/>
    <xdr:sp macro="" textlink="">
      <xdr:nvSpPr>
        <xdr:cNvPr id="62" name="ZoneTexte 61">
          <a:extLst>
            <a:ext uri="{FF2B5EF4-FFF2-40B4-BE49-F238E27FC236}">
              <a16:creationId xmlns:a16="http://schemas.microsoft.com/office/drawing/2014/main" id="{ECF2D3A5-84C5-440B-AA71-3C3B1C0BA22A}"/>
            </a:ext>
          </a:extLst>
        </xdr:cNvPr>
        <xdr:cNvSpPr txBox="1"/>
      </xdr:nvSpPr>
      <xdr:spPr>
        <a:xfrm>
          <a:off x="0" y="555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23</xdr:row>
      <xdr:rowOff>128587</xdr:rowOff>
    </xdr:from>
    <xdr:ext cx="65" cy="172227"/>
    <xdr:sp macro="" textlink="">
      <xdr:nvSpPr>
        <xdr:cNvPr id="63" name="ZoneTexte 62">
          <a:extLst>
            <a:ext uri="{FF2B5EF4-FFF2-40B4-BE49-F238E27FC236}">
              <a16:creationId xmlns:a16="http://schemas.microsoft.com/office/drawing/2014/main" id="{8E740D20-BD6B-46CB-957F-6B612B4334BA}"/>
            </a:ext>
          </a:extLst>
        </xdr:cNvPr>
        <xdr:cNvSpPr txBox="1"/>
      </xdr:nvSpPr>
      <xdr:spPr>
        <a:xfrm>
          <a:off x="0" y="5805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22</xdr:row>
      <xdr:rowOff>128587</xdr:rowOff>
    </xdr:from>
    <xdr:ext cx="65" cy="172227"/>
    <xdr:sp macro="" textlink="">
      <xdr:nvSpPr>
        <xdr:cNvPr id="64" name="ZoneTexte 63">
          <a:extLst>
            <a:ext uri="{FF2B5EF4-FFF2-40B4-BE49-F238E27FC236}">
              <a16:creationId xmlns:a16="http://schemas.microsoft.com/office/drawing/2014/main" id="{41F4331D-B1F2-4B9F-B986-1C76EDDFB85B}"/>
            </a:ext>
          </a:extLst>
        </xdr:cNvPr>
        <xdr:cNvSpPr txBox="1"/>
      </xdr:nvSpPr>
      <xdr:spPr>
        <a:xfrm>
          <a:off x="0" y="555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23</xdr:row>
      <xdr:rowOff>128587</xdr:rowOff>
    </xdr:from>
    <xdr:ext cx="65" cy="172227"/>
    <xdr:sp macro="" textlink="">
      <xdr:nvSpPr>
        <xdr:cNvPr id="65" name="ZoneTexte 64">
          <a:extLst>
            <a:ext uri="{FF2B5EF4-FFF2-40B4-BE49-F238E27FC236}">
              <a16:creationId xmlns:a16="http://schemas.microsoft.com/office/drawing/2014/main" id="{FB6A3C59-81D9-4278-860F-B1369F3B1AEF}"/>
            </a:ext>
          </a:extLst>
        </xdr:cNvPr>
        <xdr:cNvSpPr txBox="1"/>
      </xdr:nvSpPr>
      <xdr:spPr>
        <a:xfrm>
          <a:off x="0" y="5805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23</xdr:row>
      <xdr:rowOff>128587</xdr:rowOff>
    </xdr:from>
    <xdr:ext cx="65" cy="172227"/>
    <xdr:sp macro="" textlink="">
      <xdr:nvSpPr>
        <xdr:cNvPr id="66" name="ZoneTexte 65">
          <a:extLst>
            <a:ext uri="{FF2B5EF4-FFF2-40B4-BE49-F238E27FC236}">
              <a16:creationId xmlns:a16="http://schemas.microsoft.com/office/drawing/2014/main" id="{F82C2EFA-8C22-44F2-A7D2-EBB127ED79D7}"/>
            </a:ext>
          </a:extLst>
        </xdr:cNvPr>
        <xdr:cNvSpPr txBox="1"/>
      </xdr:nvSpPr>
      <xdr:spPr>
        <a:xfrm>
          <a:off x="0" y="5805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23</xdr:row>
      <xdr:rowOff>128587</xdr:rowOff>
    </xdr:from>
    <xdr:ext cx="65" cy="172227"/>
    <xdr:sp macro="" textlink="">
      <xdr:nvSpPr>
        <xdr:cNvPr id="67" name="ZoneTexte 66">
          <a:extLst>
            <a:ext uri="{FF2B5EF4-FFF2-40B4-BE49-F238E27FC236}">
              <a16:creationId xmlns:a16="http://schemas.microsoft.com/office/drawing/2014/main" id="{9165E09F-6B52-4331-AF71-6E4D70BF4749}"/>
            </a:ext>
          </a:extLst>
        </xdr:cNvPr>
        <xdr:cNvSpPr txBox="1"/>
      </xdr:nvSpPr>
      <xdr:spPr>
        <a:xfrm>
          <a:off x="0" y="5805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23</xdr:row>
      <xdr:rowOff>128587</xdr:rowOff>
    </xdr:from>
    <xdr:ext cx="65" cy="172227"/>
    <xdr:sp macro="" textlink="">
      <xdr:nvSpPr>
        <xdr:cNvPr id="68" name="ZoneTexte 67">
          <a:extLst>
            <a:ext uri="{FF2B5EF4-FFF2-40B4-BE49-F238E27FC236}">
              <a16:creationId xmlns:a16="http://schemas.microsoft.com/office/drawing/2014/main" id="{E92C7E70-EFA5-41BA-B5B4-EA4F631EE382}"/>
            </a:ext>
          </a:extLst>
        </xdr:cNvPr>
        <xdr:cNvSpPr txBox="1"/>
      </xdr:nvSpPr>
      <xdr:spPr>
        <a:xfrm>
          <a:off x="0" y="5805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23</xdr:row>
      <xdr:rowOff>128587</xdr:rowOff>
    </xdr:from>
    <xdr:ext cx="65" cy="172227"/>
    <xdr:sp macro="" textlink="">
      <xdr:nvSpPr>
        <xdr:cNvPr id="69" name="ZoneTexte 68">
          <a:extLst>
            <a:ext uri="{FF2B5EF4-FFF2-40B4-BE49-F238E27FC236}">
              <a16:creationId xmlns:a16="http://schemas.microsoft.com/office/drawing/2014/main" id="{5DBD3F2E-4CC1-4C94-B77D-3E5681AC7496}"/>
            </a:ext>
          </a:extLst>
        </xdr:cNvPr>
        <xdr:cNvSpPr txBox="1"/>
      </xdr:nvSpPr>
      <xdr:spPr>
        <a:xfrm>
          <a:off x="0" y="5805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24</xdr:row>
      <xdr:rowOff>128587</xdr:rowOff>
    </xdr:from>
    <xdr:ext cx="65" cy="172227"/>
    <xdr:sp macro="" textlink="">
      <xdr:nvSpPr>
        <xdr:cNvPr id="70" name="ZoneTexte 69">
          <a:extLst>
            <a:ext uri="{FF2B5EF4-FFF2-40B4-BE49-F238E27FC236}">
              <a16:creationId xmlns:a16="http://schemas.microsoft.com/office/drawing/2014/main" id="{422197C0-0391-4602-A23C-1E3F804444FB}"/>
            </a:ext>
          </a:extLst>
        </xdr:cNvPr>
        <xdr:cNvSpPr txBox="1"/>
      </xdr:nvSpPr>
      <xdr:spPr>
        <a:xfrm>
          <a:off x="0" y="605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23</xdr:row>
      <xdr:rowOff>128587</xdr:rowOff>
    </xdr:from>
    <xdr:ext cx="65" cy="172227"/>
    <xdr:sp macro="" textlink="">
      <xdr:nvSpPr>
        <xdr:cNvPr id="71" name="ZoneTexte 70">
          <a:extLst>
            <a:ext uri="{FF2B5EF4-FFF2-40B4-BE49-F238E27FC236}">
              <a16:creationId xmlns:a16="http://schemas.microsoft.com/office/drawing/2014/main" id="{D25E63DE-0136-44FB-B9CB-AE3B3DE67502}"/>
            </a:ext>
          </a:extLst>
        </xdr:cNvPr>
        <xdr:cNvSpPr txBox="1"/>
      </xdr:nvSpPr>
      <xdr:spPr>
        <a:xfrm>
          <a:off x="0" y="5805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24</xdr:row>
      <xdr:rowOff>128587</xdr:rowOff>
    </xdr:from>
    <xdr:ext cx="65" cy="172227"/>
    <xdr:sp macro="" textlink="">
      <xdr:nvSpPr>
        <xdr:cNvPr id="72" name="ZoneTexte 71">
          <a:extLst>
            <a:ext uri="{FF2B5EF4-FFF2-40B4-BE49-F238E27FC236}">
              <a16:creationId xmlns:a16="http://schemas.microsoft.com/office/drawing/2014/main" id="{57781CFD-1576-4D4E-8F2C-93B36817B3B3}"/>
            </a:ext>
          </a:extLst>
        </xdr:cNvPr>
        <xdr:cNvSpPr txBox="1"/>
      </xdr:nvSpPr>
      <xdr:spPr>
        <a:xfrm>
          <a:off x="0" y="605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23</xdr:row>
      <xdr:rowOff>128587</xdr:rowOff>
    </xdr:from>
    <xdr:ext cx="65" cy="172227"/>
    <xdr:sp macro="" textlink="">
      <xdr:nvSpPr>
        <xdr:cNvPr id="73" name="ZoneTexte 72">
          <a:extLst>
            <a:ext uri="{FF2B5EF4-FFF2-40B4-BE49-F238E27FC236}">
              <a16:creationId xmlns:a16="http://schemas.microsoft.com/office/drawing/2014/main" id="{571B95BC-2F5C-4FD0-B8FF-5B21707BB2AF}"/>
            </a:ext>
          </a:extLst>
        </xdr:cNvPr>
        <xdr:cNvSpPr txBox="1"/>
      </xdr:nvSpPr>
      <xdr:spPr>
        <a:xfrm>
          <a:off x="0" y="5805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24</xdr:row>
      <xdr:rowOff>128587</xdr:rowOff>
    </xdr:from>
    <xdr:ext cx="65" cy="172227"/>
    <xdr:sp macro="" textlink="">
      <xdr:nvSpPr>
        <xdr:cNvPr id="74" name="ZoneTexte 73">
          <a:extLst>
            <a:ext uri="{FF2B5EF4-FFF2-40B4-BE49-F238E27FC236}">
              <a16:creationId xmlns:a16="http://schemas.microsoft.com/office/drawing/2014/main" id="{E77AC583-EF23-4ED6-9464-41ECEB72A1D7}"/>
            </a:ext>
          </a:extLst>
        </xdr:cNvPr>
        <xdr:cNvSpPr txBox="1"/>
      </xdr:nvSpPr>
      <xdr:spPr>
        <a:xfrm>
          <a:off x="0" y="605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24</xdr:row>
      <xdr:rowOff>128587</xdr:rowOff>
    </xdr:from>
    <xdr:ext cx="65" cy="172227"/>
    <xdr:sp macro="" textlink="">
      <xdr:nvSpPr>
        <xdr:cNvPr id="75" name="ZoneTexte 74">
          <a:extLst>
            <a:ext uri="{FF2B5EF4-FFF2-40B4-BE49-F238E27FC236}">
              <a16:creationId xmlns:a16="http://schemas.microsoft.com/office/drawing/2014/main" id="{FCFA5F68-DC26-442B-9D10-143F95F4AF29}"/>
            </a:ext>
          </a:extLst>
        </xdr:cNvPr>
        <xdr:cNvSpPr txBox="1"/>
      </xdr:nvSpPr>
      <xdr:spPr>
        <a:xfrm>
          <a:off x="0" y="605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24</xdr:row>
      <xdr:rowOff>128587</xdr:rowOff>
    </xdr:from>
    <xdr:ext cx="65" cy="172227"/>
    <xdr:sp macro="" textlink="">
      <xdr:nvSpPr>
        <xdr:cNvPr id="76" name="ZoneTexte 75">
          <a:extLst>
            <a:ext uri="{FF2B5EF4-FFF2-40B4-BE49-F238E27FC236}">
              <a16:creationId xmlns:a16="http://schemas.microsoft.com/office/drawing/2014/main" id="{E79DFA5E-4279-4AF7-ACFB-2D6CD225F689}"/>
            </a:ext>
          </a:extLst>
        </xdr:cNvPr>
        <xdr:cNvSpPr txBox="1"/>
      </xdr:nvSpPr>
      <xdr:spPr>
        <a:xfrm>
          <a:off x="0" y="605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24</xdr:row>
      <xdr:rowOff>128587</xdr:rowOff>
    </xdr:from>
    <xdr:ext cx="65" cy="172227"/>
    <xdr:sp macro="" textlink="">
      <xdr:nvSpPr>
        <xdr:cNvPr id="77" name="ZoneTexte 76">
          <a:extLst>
            <a:ext uri="{FF2B5EF4-FFF2-40B4-BE49-F238E27FC236}">
              <a16:creationId xmlns:a16="http://schemas.microsoft.com/office/drawing/2014/main" id="{11D5892C-194F-49F8-8F13-CED3EA3A9614}"/>
            </a:ext>
          </a:extLst>
        </xdr:cNvPr>
        <xdr:cNvSpPr txBox="1"/>
      </xdr:nvSpPr>
      <xdr:spPr>
        <a:xfrm>
          <a:off x="0" y="605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24</xdr:row>
      <xdr:rowOff>128587</xdr:rowOff>
    </xdr:from>
    <xdr:ext cx="65" cy="172227"/>
    <xdr:sp macro="" textlink="">
      <xdr:nvSpPr>
        <xdr:cNvPr id="78" name="ZoneTexte 77">
          <a:extLst>
            <a:ext uri="{FF2B5EF4-FFF2-40B4-BE49-F238E27FC236}">
              <a16:creationId xmlns:a16="http://schemas.microsoft.com/office/drawing/2014/main" id="{068D2329-D2D8-43E3-8894-86707F6823A1}"/>
            </a:ext>
          </a:extLst>
        </xdr:cNvPr>
        <xdr:cNvSpPr txBox="1"/>
      </xdr:nvSpPr>
      <xdr:spPr>
        <a:xfrm>
          <a:off x="0" y="605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25</xdr:row>
      <xdr:rowOff>128587</xdr:rowOff>
    </xdr:from>
    <xdr:ext cx="65" cy="172227"/>
    <xdr:sp macro="" textlink="">
      <xdr:nvSpPr>
        <xdr:cNvPr id="79" name="ZoneTexte 78">
          <a:extLst>
            <a:ext uri="{FF2B5EF4-FFF2-40B4-BE49-F238E27FC236}">
              <a16:creationId xmlns:a16="http://schemas.microsoft.com/office/drawing/2014/main" id="{8074CF61-9048-4DDB-A065-75491E4498E0}"/>
            </a:ext>
          </a:extLst>
        </xdr:cNvPr>
        <xdr:cNvSpPr txBox="1"/>
      </xdr:nvSpPr>
      <xdr:spPr>
        <a:xfrm>
          <a:off x="0" y="630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24</xdr:row>
      <xdr:rowOff>128587</xdr:rowOff>
    </xdr:from>
    <xdr:ext cx="65" cy="172227"/>
    <xdr:sp macro="" textlink="">
      <xdr:nvSpPr>
        <xdr:cNvPr id="80" name="ZoneTexte 79">
          <a:extLst>
            <a:ext uri="{FF2B5EF4-FFF2-40B4-BE49-F238E27FC236}">
              <a16:creationId xmlns:a16="http://schemas.microsoft.com/office/drawing/2014/main" id="{6DC89854-0414-4C3B-BE56-8DEA2EACE1AB}"/>
            </a:ext>
          </a:extLst>
        </xdr:cNvPr>
        <xdr:cNvSpPr txBox="1"/>
      </xdr:nvSpPr>
      <xdr:spPr>
        <a:xfrm>
          <a:off x="0" y="605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25</xdr:row>
      <xdr:rowOff>128587</xdr:rowOff>
    </xdr:from>
    <xdr:ext cx="65" cy="172227"/>
    <xdr:sp macro="" textlink="">
      <xdr:nvSpPr>
        <xdr:cNvPr id="81" name="ZoneTexte 80">
          <a:extLst>
            <a:ext uri="{FF2B5EF4-FFF2-40B4-BE49-F238E27FC236}">
              <a16:creationId xmlns:a16="http://schemas.microsoft.com/office/drawing/2014/main" id="{639D34AE-D7C8-46C6-AA61-1644B51DD3AD}"/>
            </a:ext>
          </a:extLst>
        </xdr:cNvPr>
        <xdr:cNvSpPr txBox="1"/>
      </xdr:nvSpPr>
      <xdr:spPr>
        <a:xfrm>
          <a:off x="0" y="630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24</xdr:row>
      <xdr:rowOff>128587</xdr:rowOff>
    </xdr:from>
    <xdr:ext cx="65" cy="172227"/>
    <xdr:sp macro="" textlink="">
      <xdr:nvSpPr>
        <xdr:cNvPr id="82" name="ZoneTexte 81">
          <a:extLst>
            <a:ext uri="{FF2B5EF4-FFF2-40B4-BE49-F238E27FC236}">
              <a16:creationId xmlns:a16="http://schemas.microsoft.com/office/drawing/2014/main" id="{3281A5A7-79DD-4FF4-8248-9CB0C8841B91}"/>
            </a:ext>
          </a:extLst>
        </xdr:cNvPr>
        <xdr:cNvSpPr txBox="1"/>
      </xdr:nvSpPr>
      <xdr:spPr>
        <a:xfrm>
          <a:off x="0" y="605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25</xdr:row>
      <xdr:rowOff>128587</xdr:rowOff>
    </xdr:from>
    <xdr:ext cx="65" cy="172227"/>
    <xdr:sp macro="" textlink="">
      <xdr:nvSpPr>
        <xdr:cNvPr id="83" name="ZoneTexte 82">
          <a:extLst>
            <a:ext uri="{FF2B5EF4-FFF2-40B4-BE49-F238E27FC236}">
              <a16:creationId xmlns:a16="http://schemas.microsoft.com/office/drawing/2014/main" id="{3246ECF0-0DE8-45D3-99AE-9FDA3DA40C0C}"/>
            </a:ext>
          </a:extLst>
        </xdr:cNvPr>
        <xdr:cNvSpPr txBox="1"/>
      </xdr:nvSpPr>
      <xdr:spPr>
        <a:xfrm>
          <a:off x="0" y="630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25</xdr:row>
      <xdr:rowOff>128587</xdr:rowOff>
    </xdr:from>
    <xdr:ext cx="65" cy="172227"/>
    <xdr:sp macro="" textlink="">
      <xdr:nvSpPr>
        <xdr:cNvPr id="84" name="ZoneTexte 83">
          <a:extLst>
            <a:ext uri="{FF2B5EF4-FFF2-40B4-BE49-F238E27FC236}">
              <a16:creationId xmlns:a16="http://schemas.microsoft.com/office/drawing/2014/main" id="{D3C0646B-F713-44AF-9450-6A4ECC764FD7}"/>
            </a:ext>
          </a:extLst>
        </xdr:cNvPr>
        <xdr:cNvSpPr txBox="1"/>
      </xdr:nvSpPr>
      <xdr:spPr>
        <a:xfrm>
          <a:off x="0" y="630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25</xdr:row>
      <xdr:rowOff>128587</xdr:rowOff>
    </xdr:from>
    <xdr:ext cx="65" cy="172227"/>
    <xdr:sp macro="" textlink="">
      <xdr:nvSpPr>
        <xdr:cNvPr id="85" name="ZoneTexte 84">
          <a:extLst>
            <a:ext uri="{FF2B5EF4-FFF2-40B4-BE49-F238E27FC236}">
              <a16:creationId xmlns:a16="http://schemas.microsoft.com/office/drawing/2014/main" id="{750751BB-865B-48EC-BD70-67C2B4A20B99}"/>
            </a:ext>
          </a:extLst>
        </xdr:cNvPr>
        <xdr:cNvSpPr txBox="1"/>
      </xdr:nvSpPr>
      <xdr:spPr>
        <a:xfrm>
          <a:off x="0" y="630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25</xdr:row>
      <xdr:rowOff>128587</xdr:rowOff>
    </xdr:from>
    <xdr:ext cx="65" cy="172227"/>
    <xdr:sp macro="" textlink="">
      <xdr:nvSpPr>
        <xdr:cNvPr id="86" name="ZoneTexte 85">
          <a:extLst>
            <a:ext uri="{FF2B5EF4-FFF2-40B4-BE49-F238E27FC236}">
              <a16:creationId xmlns:a16="http://schemas.microsoft.com/office/drawing/2014/main" id="{27D25F82-B1EF-4DC1-8002-757ACA81296C}"/>
            </a:ext>
          </a:extLst>
        </xdr:cNvPr>
        <xdr:cNvSpPr txBox="1"/>
      </xdr:nvSpPr>
      <xdr:spPr>
        <a:xfrm>
          <a:off x="0" y="630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25</xdr:row>
      <xdr:rowOff>128587</xdr:rowOff>
    </xdr:from>
    <xdr:ext cx="65" cy="172227"/>
    <xdr:sp macro="" textlink="">
      <xdr:nvSpPr>
        <xdr:cNvPr id="87" name="ZoneTexte 86">
          <a:extLst>
            <a:ext uri="{FF2B5EF4-FFF2-40B4-BE49-F238E27FC236}">
              <a16:creationId xmlns:a16="http://schemas.microsoft.com/office/drawing/2014/main" id="{C4E01FE6-D97C-4119-B813-C69BEF12C6E1}"/>
            </a:ext>
          </a:extLst>
        </xdr:cNvPr>
        <xdr:cNvSpPr txBox="1"/>
      </xdr:nvSpPr>
      <xdr:spPr>
        <a:xfrm>
          <a:off x="0" y="630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26</xdr:row>
      <xdr:rowOff>128587</xdr:rowOff>
    </xdr:from>
    <xdr:ext cx="65" cy="172227"/>
    <xdr:sp macro="" textlink="">
      <xdr:nvSpPr>
        <xdr:cNvPr id="88" name="ZoneTexte 87">
          <a:extLst>
            <a:ext uri="{FF2B5EF4-FFF2-40B4-BE49-F238E27FC236}">
              <a16:creationId xmlns:a16="http://schemas.microsoft.com/office/drawing/2014/main" id="{7FFA6DED-1B50-47E5-AEBA-BC53EA547F6D}"/>
            </a:ext>
          </a:extLst>
        </xdr:cNvPr>
        <xdr:cNvSpPr txBox="1"/>
      </xdr:nvSpPr>
      <xdr:spPr>
        <a:xfrm>
          <a:off x="0" y="6548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25</xdr:row>
      <xdr:rowOff>128587</xdr:rowOff>
    </xdr:from>
    <xdr:ext cx="65" cy="172227"/>
    <xdr:sp macro="" textlink="">
      <xdr:nvSpPr>
        <xdr:cNvPr id="89" name="ZoneTexte 88">
          <a:extLst>
            <a:ext uri="{FF2B5EF4-FFF2-40B4-BE49-F238E27FC236}">
              <a16:creationId xmlns:a16="http://schemas.microsoft.com/office/drawing/2014/main" id="{87D3F41C-A497-4E22-A188-E71870D576CD}"/>
            </a:ext>
          </a:extLst>
        </xdr:cNvPr>
        <xdr:cNvSpPr txBox="1"/>
      </xdr:nvSpPr>
      <xdr:spPr>
        <a:xfrm>
          <a:off x="0" y="630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26</xdr:row>
      <xdr:rowOff>128587</xdr:rowOff>
    </xdr:from>
    <xdr:ext cx="65" cy="172227"/>
    <xdr:sp macro="" textlink="">
      <xdr:nvSpPr>
        <xdr:cNvPr id="90" name="ZoneTexte 89">
          <a:extLst>
            <a:ext uri="{FF2B5EF4-FFF2-40B4-BE49-F238E27FC236}">
              <a16:creationId xmlns:a16="http://schemas.microsoft.com/office/drawing/2014/main" id="{E8D09139-15EE-4116-B400-7B917DCE0543}"/>
            </a:ext>
          </a:extLst>
        </xdr:cNvPr>
        <xdr:cNvSpPr txBox="1"/>
      </xdr:nvSpPr>
      <xdr:spPr>
        <a:xfrm>
          <a:off x="0" y="6548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25</xdr:row>
      <xdr:rowOff>128587</xdr:rowOff>
    </xdr:from>
    <xdr:ext cx="65" cy="172227"/>
    <xdr:sp macro="" textlink="">
      <xdr:nvSpPr>
        <xdr:cNvPr id="91" name="ZoneTexte 90">
          <a:extLst>
            <a:ext uri="{FF2B5EF4-FFF2-40B4-BE49-F238E27FC236}">
              <a16:creationId xmlns:a16="http://schemas.microsoft.com/office/drawing/2014/main" id="{51DB9D30-E940-4F1C-B976-9070219C706E}"/>
            </a:ext>
          </a:extLst>
        </xdr:cNvPr>
        <xdr:cNvSpPr txBox="1"/>
      </xdr:nvSpPr>
      <xdr:spPr>
        <a:xfrm>
          <a:off x="0" y="630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26</xdr:row>
      <xdr:rowOff>128587</xdr:rowOff>
    </xdr:from>
    <xdr:ext cx="65" cy="172227"/>
    <xdr:sp macro="" textlink="">
      <xdr:nvSpPr>
        <xdr:cNvPr id="92" name="ZoneTexte 91">
          <a:extLst>
            <a:ext uri="{FF2B5EF4-FFF2-40B4-BE49-F238E27FC236}">
              <a16:creationId xmlns:a16="http://schemas.microsoft.com/office/drawing/2014/main" id="{92AF5CBD-D530-43C2-9171-BEFEE9D6BC33}"/>
            </a:ext>
          </a:extLst>
        </xdr:cNvPr>
        <xdr:cNvSpPr txBox="1"/>
      </xdr:nvSpPr>
      <xdr:spPr>
        <a:xfrm>
          <a:off x="0" y="6548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26</xdr:row>
      <xdr:rowOff>128587</xdr:rowOff>
    </xdr:from>
    <xdr:ext cx="65" cy="172227"/>
    <xdr:sp macro="" textlink="">
      <xdr:nvSpPr>
        <xdr:cNvPr id="93" name="ZoneTexte 92">
          <a:extLst>
            <a:ext uri="{FF2B5EF4-FFF2-40B4-BE49-F238E27FC236}">
              <a16:creationId xmlns:a16="http://schemas.microsoft.com/office/drawing/2014/main" id="{A212B938-19D6-44F4-B80D-376DBE746668}"/>
            </a:ext>
          </a:extLst>
        </xdr:cNvPr>
        <xdr:cNvSpPr txBox="1"/>
      </xdr:nvSpPr>
      <xdr:spPr>
        <a:xfrm>
          <a:off x="0" y="6548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26</xdr:row>
      <xdr:rowOff>128587</xdr:rowOff>
    </xdr:from>
    <xdr:ext cx="65" cy="172227"/>
    <xdr:sp macro="" textlink="">
      <xdr:nvSpPr>
        <xdr:cNvPr id="94" name="ZoneTexte 93">
          <a:extLst>
            <a:ext uri="{FF2B5EF4-FFF2-40B4-BE49-F238E27FC236}">
              <a16:creationId xmlns:a16="http://schemas.microsoft.com/office/drawing/2014/main" id="{E72BB2F8-C846-42E6-81ED-70E522A1D16C}"/>
            </a:ext>
          </a:extLst>
        </xdr:cNvPr>
        <xdr:cNvSpPr txBox="1"/>
      </xdr:nvSpPr>
      <xdr:spPr>
        <a:xfrm>
          <a:off x="0" y="6548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26</xdr:row>
      <xdr:rowOff>128587</xdr:rowOff>
    </xdr:from>
    <xdr:ext cx="65" cy="172227"/>
    <xdr:sp macro="" textlink="">
      <xdr:nvSpPr>
        <xdr:cNvPr id="95" name="ZoneTexte 94">
          <a:extLst>
            <a:ext uri="{FF2B5EF4-FFF2-40B4-BE49-F238E27FC236}">
              <a16:creationId xmlns:a16="http://schemas.microsoft.com/office/drawing/2014/main" id="{E1931774-798C-4A1E-B8FE-1C2A69A8B66D}"/>
            </a:ext>
          </a:extLst>
        </xdr:cNvPr>
        <xdr:cNvSpPr txBox="1"/>
      </xdr:nvSpPr>
      <xdr:spPr>
        <a:xfrm>
          <a:off x="0" y="6548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26</xdr:row>
      <xdr:rowOff>128587</xdr:rowOff>
    </xdr:from>
    <xdr:ext cx="65" cy="172227"/>
    <xdr:sp macro="" textlink="">
      <xdr:nvSpPr>
        <xdr:cNvPr id="96" name="ZoneTexte 95">
          <a:extLst>
            <a:ext uri="{FF2B5EF4-FFF2-40B4-BE49-F238E27FC236}">
              <a16:creationId xmlns:a16="http://schemas.microsoft.com/office/drawing/2014/main" id="{E302FAA6-C0AB-4F10-A5B3-85A3787703FF}"/>
            </a:ext>
          </a:extLst>
        </xdr:cNvPr>
        <xdr:cNvSpPr txBox="1"/>
      </xdr:nvSpPr>
      <xdr:spPr>
        <a:xfrm>
          <a:off x="0" y="6548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27</xdr:row>
      <xdr:rowOff>128587</xdr:rowOff>
    </xdr:from>
    <xdr:ext cx="65" cy="172227"/>
    <xdr:sp macro="" textlink="">
      <xdr:nvSpPr>
        <xdr:cNvPr id="97" name="ZoneTexte 96">
          <a:extLst>
            <a:ext uri="{FF2B5EF4-FFF2-40B4-BE49-F238E27FC236}">
              <a16:creationId xmlns:a16="http://schemas.microsoft.com/office/drawing/2014/main" id="{C5D63B4C-D8A7-46C4-9FDA-807F01652EC4}"/>
            </a:ext>
          </a:extLst>
        </xdr:cNvPr>
        <xdr:cNvSpPr txBox="1"/>
      </xdr:nvSpPr>
      <xdr:spPr>
        <a:xfrm>
          <a:off x="0" y="679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26</xdr:row>
      <xdr:rowOff>128587</xdr:rowOff>
    </xdr:from>
    <xdr:ext cx="65" cy="172227"/>
    <xdr:sp macro="" textlink="">
      <xdr:nvSpPr>
        <xdr:cNvPr id="98" name="ZoneTexte 97">
          <a:extLst>
            <a:ext uri="{FF2B5EF4-FFF2-40B4-BE49-F238E27FC236}">
              <a16:creationId xmlns:a16="http://schemas.microsoft.com/office/drawing/2014/main" id="{E7216BD9-6C2F-4015-9657-4A6271DE25EB}"/>
            </a:ext>
          </a:extLst>
        </xdr:cNvPr>
        <xdr:cNvSpPr txBox="1"/>
      </xdr:nvSpPr>
      <xdr:spPr>
        <a:xfrm>
          <a:off x="0" y="6548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27</xdr:row>
      <xdr:rowOff>128587</xdr:rowOff>
    </xdr:from>
    <xdr:ext cx="65" cy="172227"/>
    <xdr:sp macro="" textlink="">
      <xdr:nvSpPr>
        <xdr:cNvPr id="99" name="ZoneTexte 98">
          <a:extLst>
            <a:ext uri="{FF2B5EF4-FFF2-40B4-BE49-F238E27FC236}">
              <a16:creationId xmlns:a16="http://schemas.microsoft.com/office/drawing/2014/main" id="{5E7E5A2B-1A15-466E-84C7-9EA2C37EBEB0}"/>
            </a:ext>
          </a:extLst>
        </xdr:cNvPr>
        <xdr:cNvSpPr txBox="1"/>
      </xdr:nvSpPr>
      <xdr:spPr>
        <a:xfrm>
          <a:off x="0" y="679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26</xdr:row>
      <xdr:rowOff>128587</xdr:rowOff>
    </xdr:from>
    <xdr:ext cx="65" cy="172227"/>
    <xdr:sp macro="" textlink="">
      <xdr:nvSpPr>
        <xdr:cNvPr id="100" name="ZoneTexte 99">
          <a:extLst>
            <a:ext uri="{FF2B5EF4-FFF2-40B4-BE49-F238E27FC236}">
              <a16:creationId xmlns:a16="http://schemas.microsoft.com/office/drawing/2014/main" id="{F14BB4D1-CCB9-41C4-B261-B90F7BDF53B7}"/>
            </a:ext>
          </a:extLst>
        </xdr:cNvPr>
        <xdr:cNvSpPr txBox="1"/>
      </xdr:nvSpPr>
      <xdr:spPr>
        <a:xfrm>
          <a:off x="0" y="6548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27</xdr:row>
      <xdr:rowOff>128587</xdr:rowOff>
    </xdr:from>
    <xdr:ext cx="65" cy="172227"/>
    <xdr:sp macro="" textlink="">
      <xdr:nvSpPr>
        <xdr:cNvPr id="101" name="ZoneTexte 100">
          <a:extLst>
            <a:ext uri="{FF2B5EF4-FFF2-40B4-BE49-F238E27FC236}">
              <a16:creationId xmlns:a16="http://schemas.microsoft.com/office/drawing/2014/main" id="{C8391A73-1F84-44FC-857B-C5DA987A656D}"/>
            </a:ext>
          </a:extLst>
        </xdr:cNvPr>
        <xdr:cNvSpPr txBox="1"/>
      </xdr:nvSpPr>
      <xdr:spPr>
        <a:xfrm>
          <a:off x="0" y="679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27</xdr:row>
      <xdr:rowOff>128587</xdr:rowOff>
    </xdr:from>
    <xdr:ext cx="65" cy="172227"/>
    <xdr:sp macro="" textlink="">
      <xdr:nvSpPr>
        <xdr:cNvPr id="102" name="ZoneTexte 101">
          <a:extLst>
            <a:ext uri="{FF2B5EF4-FFF2-40B4-BE49-F238E27FC236}">
              <a16:creationId xmlns:a16="http://schemas.microsoft.com/office/drawing/2014/main" id="{DD7E8C16-BC8F-4607-AE00-BFDCCDFE3595}"/>
            </a:ext>
          </a:extLst>
        </xdr:cNvPr>
        <xdr:cNvSpPr txBox="1"/>
      </xdr:nvSpPr>
      <xdr:spPr>
        <a:xfrm>
          <a:off x="0" y="679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27</xdr:row>
      <xdr:rowOff>128587</xdr:rowOff>
    </xdr:from>
    <xdr:ext cx="65" cy="172227"/>
    <xdr:sp macro="" textlink="">
      <xdr:nvSpPr>
        <xdr:cNvPr id="103" name="ZoneTexte 102">
          <a:extLst>
            <a:ext uri="{FF2B5EF4-FFF2-40B4-BE49-F238E27FC236}">
              <a16:creationId xmlns:a16="http://schemas.microsoft.com/office/drawing/2014/main" id="{49DEC1B4-208F-4F5A-9156-2F110700E239}"/>
            </a:ext>
          </a:extLst>
        </xdr:cNvPr>
        <xdr:cNvSpPr txBox="1"/>
      </xdr:nvSpPr>
      <xdr:spPr>
        <a:xfrm>
          <a:off x="0" y="679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27</xdr:row>
      <xdr:rowOff>128587</xdr:rowOff>
    </xdr:from>
    <xdr:ext cx="65" cy="172227"/>
    <xdr:sp macro="" textlink="">
      <xdr:nvSpPr>
        <xdr:cNvPr id="104" name="ZoneTexte 103">
          <a:extLst>
            <a:ext uri="{FF2B5EF4-FFF2-40B4-BE49-F238E27FC236}">
              <a16:creationId xmlns:a16="http://schemas.microsoft.com/office/drawing/2014/main" id="{D6BFDE96-E198-4F60-9119-1EB5C2207189}"/>
            </a:ext>
          </a:extLst>
        </xdr:cNvPr>
        <xdr:cNvSpPr txBox="1"/>
      </xdr:nvSpPr>
      <xdr:spPr>
        <a:xfrm>
          <a:off x="0" y="679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27</xdr:row>
      <xdr:rowOff>128587</xdr:rowOff>
    </xdr:from>
    <xdr:ext cx="65" cy="172227"/>
    <xdr:sp macro="" textlink="">
      <xdr:nvSpPr>
        <xdr:cNvPr id="105" name="ZoneTexte 104">
          <a:extLst>
            <a:ext uri="{FF2B5EF4-FFF2-40B4-BE49-F238E27FC236}">
              <a16:creationId xmlns:a16="http://schemas.microsoft.com/office/drawing/2014/main" id="{7233F8F9-7137-43CF-ACB3-9C531380E3F1}"/>
            </a:ext>
          </a:extLst>
        </xdr:cNvPr>
        <xdr:cNvSpPr txBox="1"/>
      </xdr:nvSpPr>
      <xdr:spPr>
        <a:xfrm>
          <a:off x="0" y="679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28</xdr:row>
      <xdr:rowOff>128587</xdr:rowOff>
    </xdr:from>
    <xdr:ext cx="65" cy="172227"/>
    <xdr:sp macro="" textlink="">
      <xdr:nvSpPr>
        <xdr:cNvPr id="106" name="ZoneTexte 105">
          <a:extLst>
            <a:ext uri="{FF2B5EF4-FFF2-40B4-BE49-F238E27FC236}">
              <a16:creationId xmlns:a16="http://schemas.microsoft.com/office/drawing/2014/main" id="{94F5A9B4-F6FE-495E-951D-F43646DCEA2F}"/>
            </a:ext>
          </a:extLst>
        </xdr:cNvPr>
        <xdr:cNvSpPr txBox="1"/>
      </xdr:nvSpPr>
      <xdr:spPr>
        <a:xfrm>
          <a:off x="0" y="7043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27</xdr:row>
      <xdr:rowOff>128587</xdr:rowOff>
    </xdr:from>
    <xdr:ext cx="65" cy="172227"/>
    <xdr:sp macro="" textlink="">
      <xdr:nvSpPr>
        <xdr:cNvPr id="107" name="ZoneTexte 106">
          <a:extLst>
            <a:ext uri="{FF2B5EF4-FFF2-40B4-BE49-F238E27FC236}">
              <a16:creationId xmlns:a16="http://schemas.microsoft.com/office/drawing/2014/main" id="{1563FD60-1C28-456C-9E0D-2A654C39D89A}"/>
            </a:ext>
          </a:extLst>
        </xdr:cNvPr>
        <xdr:cNvSpPr txBox="1"/>
      </xdr:nvSpPr>
      <xdr:spPr>
        <a:xfrm>
          <a:off x="0" y="679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28</xdr:row>
      <xdr:rowOff>128587</xdr:rowOff>
    </xdr:from>
    <xdr:ext cx="65" cy="172227"/>
    <xdr:sp macro="" textlink="">
      <xdr:nvSpPr>
        <xdr:cNvPr id="108" name="ZoneTexte 107">
          <a:extLst>
            <a:ext uri="{FF2B5EF4-FFF2-40B4-BE49-F238E27FC236}">
              <a16:creationId xmlns:a16="http://schemas.microsoft.com/office/drawing/2014/main" id="{DA9DAEF9-C80A-4399-9EA1-756AD5519432}"/>
            </a:ext>
          </a:extLst>
        </xdr:cNvPr>
        <xdr:cNvSpPr txBox="1"/>
      </xdr:nvSpPr>
      <xdr:spPr>
        <a:xfrm>
          <a:off x="0" y="7043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27</xdr:row>
      <xdr:rowOff>128587</xdr:rowOff>
    </xdr:from>
    <xdr:ext cx="65" cy="172227"/>
    <xdr:sp macro="" textlink="">
      <xdr:nvSpPr>
        <xdr:cNvPr id="109" name="ZoneTexte 108">
          <a:extLst>
            <a:ext uri="{FF2B5EF4-FFF2-40B4-BE49-F238E27FC236}">
              <a16:creationId xmlns:a16="http://schemas.microsoft.com/office/drawing/2014/main" id="{4E7B87FC-E26E-4010-A4FF-71A6B9D90218}"/>
            </a:ext>
          </a:extLst>
        </xdr:cNvPr>
        <xdr:cNvSpPr txBox="1"/>
      </xdr:nvSpPr>
      <xdr:spPr>
        <a:xfrm>
          <a:off x="0" y="679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28</xdr:row>
      <xdr:rowOff>128587</xdr:rowOff>
    </xdr:from>
    <xdr:ext cx="65" cy="172227"/>
    <xdr:sp macro="" textlink="">
      <xdr:nvSpPr>
        <xdr:cNvPr id="110" name="ZoneTexte 109">
          <a:extLst>
            <a:ext uri="{FF2B5EF4-FFF2-40B4-BE49-F238E27FC236}">
              <a16:creationId xmlns:a16="http://schemas.microsoft.com/office/drawing/2014/main" id="{CE6C7A6A-3442-4ECF-B047-FA452894BA6A}"/>
            </a:ext>
          </a:extLst>
        </xdr:cNvPr>
        <xdr:cNvSpPr txBox="1"/>
      </xdr:nvSpPr>
      <xdr:spPr>
        <a:xfrm>
          <a:off x="0" y="7043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28</xdr:row>
      <xdr:rowOff>128587</xdr:rowOff>
    </xdr:from>
    <xdr:ext cx="65" cy="172227"/>
    <xdr:sp macro="" textlink="">
      <xdr:nvSpPr>
        <xdr:cNvPr id="111" name="ZoneTexte 110">
          <a:extLst>
            <a:ext uri="{FF2B5EF4-FFF2-40B4-BE49-F238E27FC236}">
              <a16:creationId xmlns:a16="http://schemas.microsoft.com/office/drawing/2014/main" id="{1A26D306-FDD1-4AB0-83DA-6E54A2818608}"/>
            </a:ext>
          </a:extLst>
        </xdr:cNvPr>
        <xdr:cNvSpPr txBox="1"/>
      </xdr:nvSpPr>
      <xdr:spPr>
        <a:xfrm>
          <a:off x="0" y="7043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28</xdr:row>
      <xdr:rowOff>128587</xdr:rowOff>
    </xdr:from>
    <xdr:ext cx="65" cy="172227"/>
    <xdr:sp macro="" textlink="">
      <xdr:nvSpPr>
        <xdr:cNvPr id="112" name="ZoneTexte 111">
          <a:extLst>
            <a:ext uri="{FF2B5EF4-FFF2-40B4-BE49-F238E27FC236}">
              <a16:creationId xmlns:a16="http://schemas.microsoft.com/office/drawing/2014/main" id="{60D75262-1D54-4C1F-9AC9-B9B7FDC5F3E8}"/>
            </a:ext>
          </a:extLst>
        </xdr:cNvPr>
        <xdr:cNvSpPr txBox="1"/>
      </xdr:nvSpPr>
      <xdr:spPr>
        <a:xfrm>
          <a:off x="0" y="7043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28</xdr:row>
      <xdr:rowOff>128587</xdr:rowOff>
    </xdr:from>
    <xdr:ext cx="65" cy="172227"/>
    <xdr:sp macro="" textlink="">
      <xdr:nvSpPr>
        <xdr:cNvPr id="113" name="ZoneTexte 112">
          <a:extLst>
            <a:ext uri="{FF2B5EF4-FFF2-40B4-BE49-F238E27FC236}">
              <a16:creationId xmlns:a16="http://schemas.microsoft.com/office/drawing/2014/main" id="{492E9828-029B-4244-A773-D3AC272FCCAF}"/>
            </a:ext>
          </a:extLst>
        </xdr:cNvPr>
        <xdr:cNvSpPr txBox="1"/>
      </xdr:nvSpPr>
      <xdr:spPr>
        <a:xfrm>
          <a:off x="0" y="7043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28</xdr:row>
      <xdr:rowOff>128587</xdr:rowOff>
    </xdr:from>
    <xdr:ext cx="65" cy="172227"/>
    <xdr:sp macro="" textlink="">
      <xdr:nvSpPr>
        <xdr:cNvPr id="114" name="ZoneTexte 113">
          <a:extLst>
            <a:ext uri="{FF2B5EF4-FFF2-40B4-BE49-F238E27FC236}">
              <a16:creationId xmlns:a16="http://schemas.microsoft.com/office/drawing/2014/main" id="{9522949E-A4FE-4500-8DB9-37DC5CAFF04D}"/>
            </a:ext>
          </a:extLst>
        </xdr:cNvPr>
        <xdr:cNvSpPr txBox="1"/>
      </xdr:nvSpPr>
      <xdr:spPr>
        <a:xfrm>
          <a:off x="0" y="7043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29</xdr:row>
      <xdr:rowOff>128587</xdr:rowOff>
    </xdr:from>
    <xdr:ext cx="65" cy="172227"/>
    <xdr:sp macro="" textlink="">
      <xdr:nvSpPr>
        <xdr:cNvPr id="115" name="ZoneTexte 114">
          <a:extLst>
            <a:ext uri="{FF2B5EF4-FFF2-40B4-BE49-F238E27FC236}">
              <a16:creationId xmlns:a16="http://schemas.microsoft.com/office/drawing/2014/main" id="{77F8BC8A-93EA-4D04-9276-7444CB20C0E8}"/>
            </a:ext>
          </a:extLst>
        </xdr:cNvPr>
        <xdr:cNvSpPr txBox="1"/>
      </xdr:nvSpPr>
      <xdr:spPr>
        <a:xfrm>
          <a:off x="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28</xdr:row>
      <xdr:rowOff>128587</xdr:rowOff>
    </xdr:from>
    <xdr:ext cx="65" cy="172227"/>
    <xdr:sp macro="" textlink="">
      <xdr:nvSpPr>
        <xdr:cNvPr id="116" name="ZoneTexte 115">
          <a:extLst>
            <a:ext uri="{FF2B5EF4-FFF2-40B4-BE49-F238E27FC236}">
              <a16:creationId xmlns:a16="http://schemas.microsoft.com/office/drawing/2014/main" id="{6D3FBC0E-7DF6-44EA-86AC-02A5E38246D6}"/>
            </a:ext>
          </a:extLst>
        </xdr:cNvPr>
        <xdr:cNvSpPr txBox="1"/>
      </xdr:nvSpPr>
      <xdr:spPr>
        <a:xfrm>
          <a:off x="0" y="7043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29</xdr:row>
      <xdr:rowOff>128587</xdr:rowOff>
    </xdr:from>
    <xdr:ext cx="65" cy="172227"/>
    <xdr:sp macro="" textlink="">
      <xdr:nvSpPr>
        <xdr:cNvPr id="117" name="ZoneTexte 116">
          <a:extLst>
            <a:ext uri="{FF2B5EF4-FFF2-40B4-BE49-F238E27FC236}">
              <a16:creationId xmlns:a16="http://schemas.microsoft.com/office/drawing/2014/main" id="{DAD662A5-34F9-4E10-8EA6-2677DF035E5F}"/>
            </a:ext>
          </a:extLst>
        </xdr:cNvPr>
        <xdr:cNvSpPr txBox="1"/>
      </xdr:nvSpPr>
      <xdr:spPr>
        <a:xfrm>
          <a:off x="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28</xdr:row>
      <xdr:rowOff>128587</xdr:rowOff>
    </xdr:from>
    <xdr:ext cx="65" cy="172227"/>
    <xdr:sp macro="" textlink="">
      <xdr:nvSpPr>
        <xdr:cNvPr id="118" name="ZoneTexte 117">
          <a:extLst>
            <a:ext uri="{FF2B5EF4-FFF2-40B4-BE49-F238E27FC236}">
              <a16:creationId xmlns:a16="http://schemas.microsoft.com/office/drawing/2014/main" id="{05076B4A-8BBD-4C6D-B4C7-F2F2495105FC}"/>
            </a:ext>
          </a:extLst>
        </xdr:cNvPr>
        <xdr:cNvSpPr txBox="1"/>
      </xdr:nvSpPr>
      <xdr:spPr>
        <a:xfrm>
          <a:off x="0" y="7043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29</xdr:row>
      <xdr:rowOff>128587</xdr:rowOff>
    </xdr:from>
    <xdr:ext cx="65" cy="172227"/>
    <xdr:sp macro="" textlink="">
      <xdr:nvSpPr>
        <xdr:cNvPr id="119" name="ZoneTexte 118">
          <a:extLst>
            <a:ext uri="{FF2B5EF4-FFF2-40B4-BE49-F238E27FC236}">
              <a16:creationId xmlns:a16="http://schemas.microsoft.com/office/drawing/2014/main" id="{FE23C5BE-31E0-4371-AC8D-07AE19BEF8E5}"/>
            </a:ext>
          </a:extLst>
        </xdr:cNvPr>
        <xdr:cNvSpPr txBox="1"/>
      </xdr:nvSpPr>
      <xdr:spPr>
        <a:xfrm>
          <a:off x="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29</xdr:row>
      <xdr:rowOff>128587</xdr:rowOff>
    </xdr:from>
    <xdr:ext cx="65" cy="172227"/>
    <xdr:sp macro="" textlink="">
      <xdr:nvSpPr>
        <xdr:cNvPr id="120" name="ZoneTexte 119">
          <a:extLst>
            <a:ext uri="{FF2B5EF4-FFF2-40B4-BE49-F238E27FC236}">
              <a16:creationId xmlns:a16="http://schemas.microsoft.com/office/drawing/2014/main" id="{FBC4E4FE-86D9-4FFB-BC3A-4FA9B5A88844}"/>
            </a:ext>
          </a:extLst>
        </xdr:cNvPr>
        <xdr:cNvSpPr txBox="1"/>
      </xdr:nvSpPr>
      <xdr:spPr>
        <a:xfrm>
          <a:off x="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29</xdr:row>
      <xdr:rowOff>128587</xdr:rowOff>
    </xdr:from>
    <xdr:ext cx="65" cy="172227"/>
    <xdr:sp macro="" textlink="">
      <xdr:nvSpPr>
        <xdr:cNvPr id="121" name="ZoneTexte 120">
          <a:extLst>
            <a:ext uri="{FF2B5EF4-FFF2-40B4-BE49-F238E27FC236}">
              <a16:creationId xmlns:a16="http://schemas.microsoft.com/office/drawing/2014/main" id="{C1CABDAD-4B48-4525-A683-012E39FD66AE}"/>
            </a:ext>
          </a:extLst>
        </xdr:cNvPr>
        <xdr:cNvSpPr txBox="1"/>
      </xdr:nvSpPr>
      <xdr:spPr>
        <a:xfrm>
          <a:off x="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29</xdr:row>
      <xdr:rowOff>128587</xdr:rowOff>
    </xdr:from>
    <xdr:ext cx="65" cy="172227"/>
    <xdr:sp macro="" textlink="">
      <xdr:nvSpPr>
        <xdr:cNvPr id="122" name="ZoneTexte 121">
          <a:extLst>
            <a:ext uri="{FF2B5EF4-FFF2-40B4-BE49-F238E27FC236}">
              <a16:creationId xmlns:a16="http://schemas.microsoft.com/office/drawing/2014/main" id="{503DEC5A-0FBF-4C9F-9D99-C3D0AA7CE207}"/>
            </a:ext>
          </a:extLst>
        </xdr:cNvPr>
        <xdr:cNvSpPr txBox="1"/>
      </xdr:nvSpPr>
      <xdr:spPr>
        <a:xfrm>
          <a:off x="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29</xdr:row>
      <xdr:rowOff>128587</xdr:rowOff>
    </xdr:from>
    <xdr:ext cx="65" cy="172227"/>
    <xdr:sp macro="" textlink="">
      <xdr:nvSpPr>
        <xdr:cNvPr id="123" name="ZoneTexte 122">
          <a:extLst>
            <a:ext uri="{FF2B5EF4-FFF2-40B4-BE49-F238E27FC236}">
              <a16:creationId xmlns:a16="http://schemas.microsoft.com/office/drawing/2014/main" id="{9B899C85-EF4B-4349-8BC4-D1FC116A21CA}"/>
            </a:ext>
          </a:extLst>
        </xdr:cNvPr>
        <xdr:cNvSpPr txBox="1"/>
      </xdr:nvSpPr>
      <xdr:spPr>
        <a:xfrm>
          <a:off x="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30</xdr:row>
      <xdr:rowOff>128587</xdr:rowOff>
    </xdr:from>
    <xdr:ext cx="65" cy="172227"/>
    <xdr:sp macro="" textlink="">
      <xdr:nvSpPr>
        <xdr:cNvPr id="124" name="ZoneTexte 123">
          <a:extLst>
            <a:ext uri="{FF2B5EF4-FFF2-40B4-BE49-F238E27FC236}">
              <a16:creationId xmlns:a16="http://schemas.microsoft.com/office/drawing/2014/main" id="{CF650E7F-0E55-4B26-879D-4081097B4C67}"/>
            </a:ext>
          </a:extLst>
        </xdr:cNvPr>
        <xdr:cNvSpPr txBox="1"/>
      </xdr:nvSpPr>
      <xdr:spPr>
        <a:xfrm>
          <a:off x="0" y="7539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29</xdr:row>
      <xdr:rowOff>128587</xdr:rowOff>
    </xdr:from>
    <xdr:ext cx="65" cy="172227"/>
    <xdr:sp macro="" textlink="">
      <xdr:nvSpPr>
        <xdr:cNvPr id="125" name="ZoneTexte 124">
          <a:extLst>
            <a:ext uri="{FF2B5EF4-FFF2-40B4-BE49-F238E27FC236}">
              <a16:creationId xmlns:a16="http://schemas.microsoft.com/office/drawing/2014/main" id="{55681284-D092-4B7C-84C3-5F32D1DDE7B4}"/>
            </a:ext>
          </a:extLst>
        </xdr:cNvPr>
        <xdr:cNvSpPr txBox="1"/>
      </xdr:nvSpPr>
      <xdr:spPr>
        <a:xfrm>
          <a:off x="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30</xdr:row>
      <xdr:rowOff>128587</xdr:rowOff>
    </xdr:from>
    <xdr:ext cx="65" cy="172227"/>
    <xdr:sp macro="" textlink="">
      <xdr:nvSpPr>
        <xdr:cNvPr id="126" name="ZoneTexte 125">
          <a:extLst>
            <a:ext uri="{FF2B5EF4-FFF2-40B4-BE49-F238E27FC236}">
              <a16:creationId xmlns:a16="http://schemas.microsoft.com/office/drawing/2014/main" id="{EF34DA0C-2327-4B26-B077-F5F5E126C872}"/>
            </a:ext>
          </a:extLst>
        </xdr:cNvPr>
        <xdr:cNvSpPr txBox="1"/>
      </xdr:nvSpPr>
      <xdr:spPr>
        <a:xfrm>
          <a:off x="0" y="7539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29</xdr:row>
      <xdr:rowOff>128587</xdr:rowOff>
    </xdr:from>
    <xdr:ext cx="65" cy="172227"/>
    <xdr:sp macro="" textlink="">
      <xdr:nvSpPr>
        <xdr:cNvPr id="127" name="ZoneTexte 126">
          <a:extLst>
            <a:ext uri="{FF2B5EF4-FFF2-40B4-BE49-F238E27FC236}">
              <a16:creationId xmlns:a16="http://schemas.microsoft.com/office/drawing/2014/main" id="{DBE611FA-4C2F-4A02-BC8B-59B68F109FC7}"/>
            </a:ext>
          </a:extLst>
        </xdr:cNvPr>
        <xdr:cNvSpPr txBox="1"/>
      </xdr:nvSpPr>
      <xdr:spPr>
        <a:xfrm>
          <a:off x="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30</xdr:row>
      <xdr:rowOff>128587</xdr:rowOff>
    </xdr:from>
    <xdr:ext cx="65" cy="172227"/>
    <xdr:sp macro="" textlink="">
      <xdr:nvSpPr>
        <xdr:cNvPr id="128" name="ZoneTexte 127">
          <a:extLst>
            <a:ext uri="{FF2B5EF4-FFF2-40B4-BE49-F238E27FC236}">
              <a16:creationId xmlns:a16="http://schemas.microsoft.com/office/drawing/2014/main" id="{16BD6461-22B1-437E-B861-3BCB9EB84AF5}"/>
            </a:ext>
          </a:extLst>
        </xdr:cNvPr>
        <xdr:cNvSpPr txBox="1"/>
      </xdr:nvSpPr>
      <xdr:spPr>
        <a:xfrm>
          <a:off x="0" y="7539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30</xdr:row>
      <xdr:rowOff>128587</xdr:rowOff>
    </xdr:from>
    <xdr:ext cx="65" cy="172227"/>
    <xdr:sp macro="" textlink="">
      <xdr:nvSpPr>
        <xdr:cNvPr id="129" name="ZoneTexte 128">
          <a:extLst>
            <a:ext uri="{FF2B5EF4-FFF2-40B4-BE49-F238E27FC236}">
              <a16:creationId xmlns:a16="http://schemas.microsoft.com/office/drawing/2014/main" id="{592390C9-61F9-4CED-A759-22354D91E552}"/>
            </a:ext>
          </a:extLst>
        </xdr:cNvPr>
        <xdr:cNvSpPr txBox="1"/>
      </xdr:nvSpPr>
      <xdr:spPr>
        <a:xfrm>
          <a:off x="0" y="7539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30</xdr:row>
      <xdr:rowOff>128587</xdr:rowOff>
    </xdr:from>
    <xdr:ext cx="65" cy="172227"/>
    <xdr:sp macro="" textlink="">
      <xdr:nvSpPr>
        <xdr:cNvPr id="130" name="ZoneTexte 129">
          <a:extLst>
            <a:ext uri="{FF2B5EF4-FFF2-40B4-BE49-F238E27FC236}">
              <a16:creationId xmlns:a16="http://schemas.microsoft.com/office/drawing/2014/main" id="{311FF787-301F-4498-B3D0-0E1976F0D763}"/>
            </a:ext>
          </a:extLst>
        </xdr:cNvPr>
        <xdr:cNvSpPr txBox="1"/>
      </xdr:nvSpPr>
      <xdr:spPr>
        <a:xfrm>
          <a:off x="0" y="7539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30</xdr:row>
      <xdr:rowOff>128587</xdr:rowOff>
    </xdr:from>
    <xdr:ext cx="65" cy="172227"/>
    <xdr:sp macro="" textlink="">
      <xdr:nvSpPr>
        <xdr:cNvPr id="131" name="ZoneTexte 130">
          <a:extLst>
            <a:ext uri="{FF2B5EF4-FFF2-40B4-BE49-F238E27FC236}">
              <a16:creationId xmlns:a16="http://schemas.microsoft.com/office/drawing/2014/main" id="{4B07F0FC-6CC6-44A8-B3DC-E5D1CF9B982A}"/>
            </a:ext>
          </a:extLst>
        </xdr:cNvPr>
        <xdr:cNvSpPr txBox="1"/>
      </xdr:nvSpPr>
      <xdr:spPr>
        <a:xfrm>
          <a:off x="0" y="7539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30</xdr:row>
      <xdr:rowOff>128587</xdr:rowOff>
    </xdr:from>
    <xdr:ext cx="65" cy="172227"/>
    <xdr:sp macro="" textlink="">
      <xdr:nvSpPr>
        <xdr:cNvPr id="132" name="ZoneTexte 131">
          <a:extLst>
            <a:ext uri="{FF2B5EF4-FFF2-40B4-BE49-F238E27FC236}">
              <a16:creationId xmlns:a16="http://schemas.microsoft.com/office/drawing/2014/main" id="{29597E39-1058-4CAB-A159-5C38A3D65507}"/>
            </a:ext>
          </a:extLst>
        </xdr:cNvPr>
        <xdr:cNvSpPr txBox="1"/>
      </xdr:nvSpPr>
      <xdr:spPr>
        <a:xfrm>
          <a:off x="0" y="7539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31</xdr:row>
      <xdr:rowOff>128587</xdr:rowOff>
    </xdr:from>
    <xdr:ext cx="65" cy="172227"/>
    <xdr:sp macro="" textlink="">
      <xdr:nvSpPr>
        <xdr:cNvPr id="133" name="ZoneTexte 132">
          <a:extLst>
            <a:ext uri="{FF2B5EF4-FFF2-40B4-BE49-F238E27FC236}">
              <a16:creationId xmlns:a16="http://schemas.microsoft.com/office/drawing/2014/main" id="{759F1F8E-F02B-4C7D-B81B-819C45D5D489}"/>
            </a:ext>
          </a:extLst>
        </xdr:cNvPr>
        <xdr:cNvSpPr txBox="1"/>
      </xdr:nvSpPr>
      <xdr:spPr>
        <a:xfrm>
          <a:off x="0"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30</xdr:row>
      <xdr:rowOff>128587</xdr:rowOff>
    </xdr:from>
    <xdr:ext cx="65" cy="172227"/>
    <xdr:sp macro="" textlink="">
      <xdr:nvSpPr>
        <xdr:cNvPr id="134" name="ZoneTexte 133">
          <a:extLst>
            <a:ext uri="{FF2B5EF4-FFF2-40B4-BE49-F238E27FC236}">
              <a16:creationId xmlns:a16="http://schemas.microsoft.com/office/drawing/2014/main" id="{2CD2AAD5-A9DE-4353-9314-446C6C20D585}"/>
            </a:ext>
          </a:extLst>
        </xdr:cNvPr>
        <xdr:cNvSpPr txBox="1"/>
      </xdr:nvSpPr>
      <xdr:spPr>
        <a:xfrm>
          <a:off x="0" y="7539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31</xdr:row>
      <xdr:rowOff>128587</xdr:rowOff>
    </xdr:from>
    <xdr:ext cx="65" cy="172227"/>
    <xdr:sp macro="" textlink="">
      <xdr:nvSpPr>
        <xdr:cNvPr id="135" name="ZoneTexte 134">
          <a:extLst>
            <a:ext uri="{FF2B5EF4-FFF2-40B4-BE49-F238E27FC236}">
              <a16:creationId xmlns:a16="http://schemas.microsoft.com/office/drawing/2014/main" id="{A1A8D6C0-ECC2-4453-BB18-020163819A9A}"/>
            </a:ext>
          </a:extLst>
        </xdr:cNvPr>
        <xdr:cNvSpPr txBox="1"/>
      </xdr:nvSpPr>
      <xdr:spPr>
        <a:xfrm>
          <a:off x="0"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30</xdr:row>
      <xdr:rowOff>128587</xdr:rowOff>
    </xdr:from>
    <xdr:ext cx="65" cy="172227"/>
    <xdr:sp macro="" textlink="">
      <xdr:nvSpPr>
        <xdr:cNvPr id="136" name="ZoneTexte 135">
          <a:extLst>
            <a:ext uri="{FF2B5EF4-FFF2-40B4-BE49-F238E27FC236}">
              <a16:creationId xmlns:a16="http://schemas.microsoft.com/office/drawing/2014/main" id="{A3E5F7DD-B9C9-4A35-911B-A3D107B7A70D}"/>
            </a:ext>
          </a:extLst>
        </xdr:cNvPr>
        <xdr:cNvSpPr txBox="1"/>
      </xdr:nvSpPr>
      <xdr:spPr>
        <a:xfrm>
          <a:off x="0" y="7539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31</xdr:row>
      <xdr:rowOff>128587</xdr:rowOff>
    </xdr:from>
    <xdr:ext cx="65" cy="172227"/>
    <xdr:sp macro="" textlink="">
      <xdr:nvSpPr>
        <xdr:cNvPr id="137" name="ZoneTexte 136">
          <a:extLst>
            <a:ext uri="{FF2B5EF4-FFF2-40B4-BE49-F238E27FC236}">
              <a16:creationId xmlns:a16="http://schemas.microsoft.com/office/drawing/2014/main" id="{3CA953C3-AF9E-4D4C-A5E0-58B208C6216B}"/>
            </a:ext>
          </a:extLst>
        </xdr:cNvPr>
        <xdr:cNvSpPr txBox="1"/>
      </xdr:nvSpPr>
      <xdr:spPr>
        <a:xfrm>
          <a:off x="0"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31</xdr:row>
      <xdr:rowOff>128587</xdr:rowOff>
    </xdr:from>
    <xdr:ext cx="65" cy="172227"/>
    <xdr:sp macro="" textlink="">
      <xdr:nvSpPr>
        <xdr:cNvPr id="138" name="ZoneTexte 137">
          <a:extLst>
            <a:ext uri="{FF2B5EF4-FFF2-40B4-BE49-F238E27FC236}">
              <a16:creationId xmlns:a16="http://schemas.microsoft.com/office/drawing/2014/main" id="{BB70083B-8912-44F8-A60D-FFDD65D0FAF7}"/>
            </a:ext>
          </a:extLst>
        </xdr:cNvPr>
        <xdr:cNvSpPr txBox="1"/>
      </xdr:nvSpPr>
      <xdr:spPr>
        <a:xfrm>
          <a:off x="0"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31</xdr:row>
      <xdr:rowOff>128587</xdr:rowOff>
    </xdr:from>
    <xdr:ext cx="65" cy="172227"/>
    <xdr:sp macro="" textlink="">
      <xdr:nvSpPr>
        <xdr:cNvPr id="139" name="ZoneTexte 138">
          <a:extLst>
            <a:ext uri="{FF2B5EF4-FFF2-40B4-BE49-F238E27FC236}">
              <a16:creationId xmlns:a16="http://schemas.microsoft.com/office/drawing/2014/main" id="{E0C7C6BE-3987-46AD-B5CA-B25C447E0305}"/>
            </a:ext>
          </a:extLst>
        </xdr:cNvPr>
        <xdr:cNvSpPr txBox="1"/>
      </xdr:nvSpPr>
      <xdr:spPr>
        <a:xfrm>
          <a:off x="0"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31</xdr:row>
      <xdr:rowOff>128587</xdr:rowOff>
    </xdr:from>
    <xdr:ext cx="65" cy="172227"/>
    <xdr:sp macro="" textlink="">
      <xdr:nvSpPr>
        <xdr:cNvPr id="140" name="ZoneTexte 139">
          <a:extLst>
            <a:ext uri="{FF2B5EF4-FFF2-40B4-BE49-F238E27FC236}">
              <a16:creationId xmlns:a16="http://schemas.microsoft.com/office/drawing/2014/main" id="{44B53FFF-08F6-4D40-9BF1-EE2E4FBA8B1A}"/>
            </a:ext>
          </a:extLst>
        </xdr:cNvPr>
        <xdr:cNvSpPr txBox="1"/>
      </xdr:nvSpPr>
      <xdr:spPr>
        <a:xfrm>
          <a:off x="0"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31</xdr:row>
      <xdr:rowOff>128587</xdr:rowOff>
    </xdr:from>
    <xdr:ext cx="65" cy="172227"/>
    <xdr:sp macro="" textlink="">
      <xdr:nvSpPr>
        <xdr:cNvPr id="141" name="ZoneTexte 140">
          <a:extLst>
            <a:ext uri="{FF2B5EF4-FFF2-40B4-BE49-F238E27FC236}">
              <a16:creationId xmlns:a16="http://schemas.microsoft.com/office/drawing/2014/main" id="{CD8DFAB9-5DDA-42BA-BE3D-DC427C948A46}"/>
            </a:ext>
          </a:extLst>
        </xdr:cNvPr>
        <xdr:cNvSpPr txBox="1"/>
      </xdr:nvSpPr>
      <xdr:spPr>
        <a:xfrm>
          <a:off x="0"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42" name="ZoneTexte 141">
          <a:extLst>
            <a:ext uri="{FF2B5EF4-FFF2-40B4-BE49-F238E27FC236}">
              <a16:creationId xmlns:a16="http://schemas.microsoft.com/office/drawing/2014/main" id="{929E51B6-81A5-4099-B0A4-52B1D5D79C62}"/>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31</xdr:row>
      <xdr:rowOff>128587</xdr:rowOff>
    </xdr:from>
    <xdr:ext cx="65" cy="172227"/>
    <xdr:sp macro="" textlink="">
      <xdr:nvSpPr>
        <xdr:cNvPr id="143" name="ZoneTexte 142">
          <a:extLst>
            <a:ext uri="{FF2B5EF4-FFF2-40B4-BE49-F238E27FC236}">
              <a16:creationId xmlns:a16="http://schemas.microsoft.com/office/drawing/2014/main" id="{B32ABF92-0171-41A1-9BB1-5FCEAEC45916}"/>
            </a:ext>
          </a:extLst>
        </xdr:cNvPr>
        <xdr:cNvSpPr txBox="1"/>
      </xdr:nvSpPr>
      <xdr:spPr>
        <a:xfrm>
          <a:off x="0"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44" name="ZoneTexte 143">
          <a:extLst>
            <a:ext uri="{FF2B5EF4-FFF2-40B4-BE49-F238E27FC236}">
              <a16:creationId xmlns:a16="http://schemas.microsoft.com/office/drawing/2014/main" id="{63D004FF-A61F-41C2-A91F-F2363360D951}"/>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31</xdr:row>
      <xdr:rowOff>128587</xdr:rowOff>
    </xdr:from>
    <xdr:ext cx="65" cy="172227"/>
    <xdr:sp macro="" textlink="">
      <xdr:nvSpPr>
        <xdr:cNvPr id="145" name="ZoneTexte 144">
          <a:extLst>
            <a:ext uri="{FF2B5EF4-FFF2-40B4-BE49-F238E27FC236}">
              <a16:creationId xmlns:a16="http://schemas.microsoft.com/office/drawing/2014/main" id="{B5D8D858-7AAA-43F6-A465-6BE62F474AE0}"/>
            </a:ext>
          </a:extLst>
        </xdr:cNvPr>
        <xdr:cNvSpPr txBox="1"/>
      </xdr:nvSpPr>
      <xdr:spPr>
        <a:xfrm>
          <a:off x="0"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46" name="ZoneTexte 145">
          <a:extLst>
            <a:ext uri="{FF2B5EF4-FFF2-40B4-BE49-F238E27FC236}">
              <a16:creationId xmlns:a16="http://schemas.microsoft.com/office/drawing/2014/main" id="{42937503-53D8-4EFE-A9F7-56E184D98C08}"/>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47" name="ZoneTexte 146">
          <a:extLst>
            <a:ext uri="{FF2B5EF4-FFF2-40B4-BE49-F238E27FC236}">
              <a16:creationId xmlns:a16="http://schemas.microsoft.com/office/drawing/2014/main" id="{DC579C9E-42AF-433D-9A3C-574C10397D53}"/>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48" name="ZoneTexte 147">
          <a:extLst>
            <a:ext uri="{FF2B5EF4-FFF2-40B4-BE49-F238E27FC236}">
              <a16:creationId xmlns:a16="http://schemas.microsoft.com/office/drawing/2014/main" id="{C3449FC8-F837-4BD1-B7F6-3F01B725C579}"/>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49" name="ZoneTexte 148">
          <a:extLst>
            <a:ext uri="{FF2B5EF4-FFF2-40B4-BE49-F238E27FC236}">
              <a16:creationId xmlns:a16="http://schemas.microsoft.com/office/drawing/2014/main" id="{7C2687B1-F24A-46ED-99C1-90130C3F7EEE}"/>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50" name="ZoneTexte 149">
          <a:extLst>
            <a:ext uri="{FF2B5EF4-FFF2-40B4-BE49-F238E27FC236}">
              <a16:creationId xmlns:a16="http://schemas.microsoft.com/office/drawing/2014/main" id="{12F4B671-BBB4-4E60-86A6-28B8F7164CD8}"/>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51" name="ZoneTexte 150">
          <a:extLst>
            <a:ext uri="{FF2B5EF4-FFF2-40B4-BE49-F238E27FC236}">
              <a16:creationId xmlns:a16="http://schemas.microsoft.com/office/drawing/2014/main" id="{E8BBFFAB-1208-4AA9-BBA7-D394372B995E}"/>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52" name="ZoneTexte 151">
          <a:extLst>
            <a:ext uri="{FF2B5EF4-FFF2-40B4-BE49-F238E27FC236}">
              <a16:creationId xmlns:a16="http://schemas.microsoft.com/office/drawing/2014/main" id="{E4A6CEBE-F2E2-4C47-BFD5-4DE0AA357073}"/>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53" name="ZoneTexte 152">
          <a:extLst>
            <a:ext uri="{FF2B5EF4-FFF2-40B4-BE49-F238E27FC236}">
              <a16:creationId xmlns:a16="http://schemas.microsoft.com/office/drawing/2014/main" id="{CEC50314-6730-468F-8F8F-8641ADE22208}"/>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54" name="ZoneTexte 153">
          <a:extLst>
            <a:ext uri="{FF2B5EF4-FFF2-40B4-BE49-F238E27FC236}">
              <a16:creationId xmlns:a16="http://schemas.microsoft.com/office/drawing/2014/main" id="{EAA56A11-CD6F-4128-AC39-0DB9156276FC}"/>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55" name="ZoneTexte 154">
          <a:extLst>
            <a:ext uri="{FF2B5EF4-FFF2-40B4-BE49-F238E27FC236}">
              <a16:creationId xmlns:a16="http://schemas.microsoft.com/office/drawing/2014/main" id="{A78F1324-2294-488E-8D82-C8B6CAE71249}"/>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56" name="ZoneTexte 155">
          <a:extLst>
            <a:ext uri="{FF2B5EF4-FFF2-40B4-BE49-F238E27FC236}">
              <a16:creationId xmlns:a16="http://schemas.microsoft.com/office/drawing/2014/main" id="{1D56B06E-78BD-41B9-AE06-7FB0B7359DEA}"/>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57" name="ZoneTexte 156">
          <a:extLst>
            <a:ext uri="{FF2B5EF4-FFF2-40B4-BE49-F238E27FC236}">
              <a16:creationId xmlns:a16="http://schemas.microsoft.com/office/drawing/2014/main" id="{65E8B844-B066-4B95-A7ED-ADD015034A34}"/>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58" name="ZoneTexte 157">
          <a:extLst>
            <a:ext uri="{FF2B5EF4-FFF2-40B4-BE49-F238E27FC236}">
              <a16:creationId xmlns:a16="http://schemas.microsoft.com/office/drawing/2014/main" id="{5F1BC178-3170-476E-B46A-2B5253F5C2FA}"/>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59" name="ZoneTexte 158">
          <a:extLst>
            <a:ext uri="{FF2B5EF4-FFF2-40B4-BE49-F238E27FC236}">
              <a16:creationId xmlns:a16="http://schemas.microsoft.com/office/drawing/2014/main" id="{F337DBE0-F1DE-42B1-8CF1-A191E38C59F4}"/>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60" name="ZoneTexte 159">
          <a:extLst>
            <a:ext uri="{FF2B5EF4-FFF2-40B4-BE49-F238E27FC236}">
              <a16:creationId xmlns:a16="http://schemas.microsoft.com/office/drawing/2014/main" id="{0DFB5274-8D62-4FC4-B4AE-15F9238E391A}"/>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61" name="ZoneTexte 160">
          <a:extLst>
            <a:ext uri="{FF2B5EF4-FFF2-40B4-BE49-F238E27FC236}">
              <a16:creationId xmlns:a16="http://schemas.microsoft.com/office/drawing/2014/main" id="{F3C33235-1FC9-4858-81CB-17B6B1B0FCF7}"/>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62" name="ZoneTexte 161">
          <a:extLst>
            <a:ext uri="{FF2B5EF4-FFF2-40B4-BE49-F238E27FC236}">
              <a16:creationId xmlns:a16="http://schemas.microsoft.com/office/drawing/2014/main" id="{EF633753-33F5-49F3-9424-39D958BFD60D}"/>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63" name="ZoneTexte 162">
          <a:extLst>
            <a:ext uri="{FF2B5EF4-FFF2-40B4-BE49-F238E27FC236}">
              <a16:creationId xmlns:a16="http://schemas.microsoft.com/office/drawing/2014/main" id="{33714326-B6C1-42CB-8059-F79602199BF7}"/>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64" name="ZoneTexte 163">
          <a:extLst>
            <a:ext uri="{FF2B5EF4-FFF2-40B4-BE49-F238E27FC236}">
              <a16:creationId xmlns:a16="http://schemas.microsoft.com/office/drawing/2014/main" id="{8B8DE111-073B-4C9E-B53E-49DFC2435851}"/>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65" name="ZoneTexte 164">
          <a:extLst>
            <a:ext uri="{FF2B5EF4-FFF2-40B4-BE49-F238E27FC236}">
              <a16:creationId xmlns:a16="http://schemas.microsoft.com/office/drawing/2014/main" id="{DFFFCE1B-AE1B-4FD1-BEFC-569AFECA6459}"/>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66" name="ZoneTexte 165">
          <a:extLst>
            <a:ext uri="{FF2B5EF4-FFF2-40B4-BE49-F238E27FC236}">
              <a16:creationId xmlns:a16="http://schemas.microsoft.com/office/drawing/2014/main" id="{0C512ED7-2428-47AA-BC17-4765D3E28AA8}"/>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67" name="ZoneTexte 166">
          <a:extLst>
            <a:ext uri="{FF2B5EF4-FFF2-40B4-BE49-F238E27FC236}">
              <a16:creationId xmlns:a16="http://schemas.microsoft.com/office/drawing/2014/main" id="{25AF51C3-7C4A-412A-8651-5B780D1AB57A}"/>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168" name="ZoneTexte 167">
          <a:extLst>
            <a:ext uri="{FF2B5EF4-FFF2-40B4-BE49-F238E27FC236}">
              <a16:creationId xmlns:a16="http://schemas.microsoft.com/office/drawing/2014/main" id="{B2204B1B-3BDE-4BB0-9E6C-D756F4F3F86F}"/>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10</xdr:col>
      <xdr:colOff>285750</xdr:colOff>
      <xdr:row>26</xdr:row>
      <xdr:rowOff>57150</xdr:rowOff>
    </xdr:from>
    <xdr:ext cx="2565758" cy="228628"/>
    <xdr:pic>
      <xdr:nvPicPr>
        <xdr:cNvPr id="169" name="Image 168">
          <a:extLst>
            <a:ext uri="{FF2B5EF4-FFF2-40B4-BE49-F238E27FC236}">
              <a16:creationId xmlns:a16="http://schemas.microsoft.com/office/drawing/2014/main" id="{55510BB6-FBFA-4171-A8E0-AAD6971388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515975" y="6477000"/>
          <a:ext cx="2565758" cy="228628"/>
        </a:xfrm>
        <a:prstGeom prst="rect">
          <a:avLst/>
        </a:prstGeom>
      </xdr:spPr>
    </xdr:pic>
    <xdr:clientData/>
  </xdr:oneCellAnchor>
  <xdr:oneCellAnchor>
    <xdr:from>
      <xdr:col>12</xdr:col>
      <xdr:colOff>349249</xdr:colOff>
      <xdr:row>27</xdr:row>
      <xdr:rowOff>82549</xdr:rowOff>
    </xdr:from>
    <xdr:ext cx="2000251" cy="1070723"/>
    <xdr:pic>
      <xdr:nvPicPr>
        <xdr:cNvPr id="170" name="Image 169">
          <a:extLst>
            <a:ext uri="{FF2B5EF4-FFF2-40B4-BE49-F238E27FC236}">
              <a16:creationId xmlns:a16="http://schemas.microsoft.com/office/drawing/2014/main" id="{F9A8AA63-892D-42FA-8C76-FB7CE0F507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389224" y="6750049"/>
          <a:ext cx="2000251" cy="1070723"/>
        </a:xfrm>
        <a:prstGeom prst="rect">
          <a:avLst/>
        </a:prstGeom>
      </xdr:spPr>
    </xdr:pic>
    <xdr:clientData/>
  </xdr:oneCellAnchor>
  <xdr:oneCellAnchor>
    <xdr:from>
      <xdr:col>16</xdr:col>
      <xdr:colOff>663574</xdr:colOff>
      <xdr:row>26</xdr:row>
      <xdr:rowOff>34924</xdr:rowOff>
    </xdr:from>
    <xdr:ext cx="5670551" cy="1841501"/>
    <xdr:pic>
      <xdr:nvPicPr>
        <xdr:cNvPr id="171" name="Image 170">
          <a:extLst>
            <a:ext uri="{FF2B5EF4-FFF2-40B4-BE49-F238E27FC236}">
              <a16:creationId xmlns:a16="http://schemas.microsoft.com/office/drawing/2014/main" id="{320D7A93-A5D6-4D27-9D27-4EC2DF80B37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894549" y="6454774"/>
          <a:ext cx="5670551" cy="1841501"/>
        </a:xfrm>
        <a:prstGeom prst="rect">
          <a:avLst/>
        </a:prstGeom>
      </xdr:spPr>
    </xdr:pic>
    <xdr:clientData/>
  </xdr:oneCellAnchor>
  <xdr:oneCellAnchor>
    <xdr:from>
      <xdr:col>1</xdr:col>
      <xdr:colOff>0</xdr:colOff>
      <xdr:row>32</xdr:row>
      <xdr:rowOff>0</xdr:rowOff>
    </xdr:from>
    <xdr:ext cx="65" cy="172227"/>
    <xdr:sp macro="" textlink="">
      <xdr:nvSpPr>
        <xdr:cNvPr id="172" name="ZoneTexte 171">
          <a:extLst>
            <a:ext uri="{FF2B5EF4-FFF2-40B4-BE49-F238E27FC236}">
              <a16:creationId xmlns:a16="http://schemas.microsoft.com/office/drawing/2014/main" id="{3E248362-645B-4DEE-98AC-6971DDD5D1AD}"/>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16</xdr:row>
      <xdr:rowOff>128587</xdr:rowOff>
    </xdr:from>
    <xdr:ext cx="65" cy="172227"/>
    <xdr:sp macro="" textlink="">
      <xdr:nvSpPr>
        <xdr:cNvPr id="173" name="ZoneTexte 172">
          <a:extLst>
            <a:ext uri="{FF2B5EF4-FFF2-40B4-BE49-F238E27FC236}">
              <a16:creationId xmlns:a16="http://schemas.microsoft.com/office/drawing/2014/main" id="{79CE4C9E-11B4-427B-B627-F5BAA34F443F}"/>
            </a:ext>
          </a:extLst>
        </xdr:cNvPr>
        <xdr:cNvSpPr txBox="1"/>
      </xdr:nvSpPr>
      <xdr:spPr>
        <a:xfrm>
          <a:off x="762000" y="4386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16</xdr:row>
      <xdr:rowOff>128587</xdr:rowOff>
    </xdr:from>
    <xdr:ext cx="65" cy="172227"/>
    <xdr:sp macro="" textlink="">
      <xdr:nvSpPr>
        <xdr:cNvPr id="174" name="ZoneTexte 173">
          <a:extLst>
            <a:ext uri="{FF2B5EF4-FFF2-40B4-BE49-F238E27FC236}">
              <a16:creationId xmlns:a16="http://schemas.microsoft.com/office/drawing/2014/main" id="{93586050-FEA3-43C2-BE8E-D43873A5A696}"/>
            </a:ext>
          </a:extLst>
        </xdr:cNvPr>
        <xdr:cNvSpPr txBox="1"/>
      </xdr:nvSpPr>
      <xdr:spPr>
        <a:xfrm>
          <a:off x="762000" y="4386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16</xdr:row>
      <xdr:rowOff>128587</xdr:rowOff>
    </xdr:from>
    <xdr:ext cx="65" cy="172227"/>
    <xdr:sp macro="" textlink="">
      <xdr:nvSpPr>
        <xdr:cNvPr id="175" name="ZoneTexte 174">
          <a:extLst>
            <a:ext uri="{FF2B5EF4-FFF2-40B4-BE49-F238E27FC236}">
              <a16:creationId xmlns:a16="http://schemas.microsoft.com/office/drawing/2014/main" id="{81AE7235-9B2D-4CE9-BF03-535386CB4347}"/>
            </a:ext>
          </a:extLst>
        </xdr:cNvPr>
        <xdr:cNvSpPr txBox="1"/>
      </xdr:nvSpPr>
      <xdr:spPr>
        <a:xfrm>
          <a:off x="762000" y="4386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16</xdr:row>
      <xdr:rowOff>128587</xdr:rowOff>
    </xdr:from>
    <xdr:ext cx="65" cy="172227"/>
    <xdr:sp macro="" textlink="">
      <xdr:nvSpPr>
        <xdr:cNvPr id="176" name="ZoneTexte 175">
          <a:extLst>
            <a:ext uri="{FF2B5EF4-FFF2-40B4-BE49-F238E27FC236}">
              <a16:creationId xmlns:a16="http://schemas.microsoft.com/office/drawing/2014/main" id="{62624324-BD0E-4BD2-98C1-4234F1E65028}"/>
            </a:ext>
          </a:extLst>
        </xdr:cNvPr>
        <xdr:cNvSpPr txBox="1"/>
      </xdr:nvSpPr>
      <xdr:spPr>
        <a:xfrm>
          <a:off x="762000" y="4386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17</xdr:row>
      <xdr:rowOff>128587</xdr:rowOff>
    </xdr:from>
    <xdr:ext cx="65" cy="172227"/>
    <xdr:sp macro="" textlink="">
      <xdr:nvSpPr>
        <xdr:cNvPr id="177" name="ZoneTexte 176">
          <a:extLst>
            <a:ext uri="{FF2B5EF4-FFF2-40B4-BE49-F238E27FC236}">
              <a16:creationId xmlns:a16="http://schemas.microsoft.com/office/drawing/2014/main" id="{C0E8A800-F040-4DA9-A23E-512C6CFEB70C}"/>
            </a:ext>
          </a:extLst>
        </xdr:cNvPr>
        <xdr:cNvSpPr txBox="1"/>
      </xdr:nvSpPr>
      <xdr:spPr>
        <a:xfrm>
          <a:off x="762000" y="4652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16</xdr:row>
      <xdr:rowOff>128587</xdr:rowOff>
    </xdr:from>
    <xdr:ext cx="65" cy="172227"/>
    <xdr:sp macro="" textlink="">
      <xdr:nvSpPr>
        <xdr:cNvPr id="178" name="ZoneTexte 177">
          <a:extLst>
            <a:ext uri="{FF2B5EF4-FFF2-40B4-BE49-F238E27FC236}">
              <a16:creationId xmlns:a16="http://schemas.microsoft.com/office/drawing/2014/main" id="{F68D73FE-7FDE-4F81-BA39-565CF8FFE57C}"/>
            </a:ext>
          </a:extLst>
        </xdr:cNvPr>
        <xdr:cNvSpPr txBox="1"/>
      </xdr:nvSpPr>
      <xdr:spPr>
        <a:xfrm>
          <a:off x="762000" y="4386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17</xdr:row>
      <xdr:rowOff>128587</xdr:rowOff>
    </xdr:from>
    <xdr:ext cx="65" cy="172227"/>
    <xdr:sp macro="" textlink="">
      <xdr:nvSpPr>
        <xdr:cNvPr id="179" name="ZoneTexte 178">
          <a:extLst>
            <a:ext uri="{FF2B5EF4-FFF2-40B4-BE49-F238E27FC236}">
              <a16:creationId xmlns:a16="http://schemas.microsoft.com/office/drawing/2014/main" id="{1869A1B6-C85C-4F43-B797-2D1357AE4DA5}"/>
            </a:ext>
          </a:extLst>
        </xdr:cNvPr>
        <xdr:cNvSpPr txBox="1"/>
      </xdr:nvSpPr>
      <xdr:spPr>
        <a:xfrm>
          <a:off x="762000" y="4652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16</xdr:row>
      <xdr:rowOff>128587</xdr:rowOff>
    </xdr:from>
    <xdr:ext cx="65" cy="172227"/>
    <xdr:sp macro="" textlink="">
      <xdr:nvSpPr>
        <xdr:cNvPr id="180" name="ZoneTexte 179">
          <a:extLst>
            <a:ext uri="{FF2B5EF4-FFF2-40B4-BE49-F238E27FC236}">
              <a16:creationId xmlns:a16="http://schemas.microsoft.com/office/drawing/2014/main" id="{FC3667C8-97DC-4A51-BF4F-2A6E256F0E5F}"/>
            </a:ext>
          </a:extLst>
        </xdr:cNvPr>
        <xdr:cNvSpPr txBox="1"/>
      </xdr:nvSpPr>
      <xdr:spPr>
        <a:xfrm>
          <a:off x="762000" y="4386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17</xdr:row>
      <xdr:rowOff>128587</xdr:rowOff>
    </xdr:from>
    <xdr:ext cx="65" cy="172227"/>
    <xdr:sp macro="" textlink="">
      <xdr:nvSpPr>
        <xdr:cNvPr id="181" name="ZoneTexte 180">
          <a:extLst>
            <a:ext uri="{FF2B5EF4-FFF2-40B4-BE49-F238E27FC236}">
              <a16:creationId xmlns:a16="http://schemas.microsoft.com/office/drawing/2014/main" id="{885BA2A0-C768-41D3-BA94-61824712932A}"/>
            </a:ext>
          </a:extLst>
        </xdr:cNvPr>
        <xdr:cNvSpPr txBox="1"/>
      </xdr:nvSpPr>
      <xdr:spPr>
        <a:xfrm>
          <a:off x="762000" y="4652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17</xdr:row>
      <xdr:rowOff>128587</xdr:rowOff>
    </xdr:from>
    <xdr:ext cx="65" cy="172227"/>
    <xdr:sp macro="" textlink="">
      <xdr:nvSpPr>
        <xdr:cNvPr id="182" name="ZoneTexte 181">
          <a:extLst>
            <a:ext uri="{FF2B5EF4-FFF2-40B4-BE49-F238E27FC236}">
              <a16:creationId xmlns:a16="http://schemas.microsoft.com/office/drawing/2014/main" id="{7E983004-3449-4026-8E03-4B7AC7F14D72}"/>
            </a:ext>
          </a:extLst>
        </xdr:cNvPr>
        <xdr:cNvSpPr txBox="1"/>
      </xdr:nvSpPr>
      <xdr:spPr>
        <a:xfrm>
          <a:off x="762000" y="4652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17</xdr:row>
      <xdr:rowOff>128587</xdr:rowOff>
    </xdr:from>
    <xdr:ext cx="65" cy="172227"/>
    <xdr:sp macro="" textlink="">
      <xdr:nvSpPr>
        <xdr:cNvPr id="183" name="ZoneTexte 182">
          <a:extLst>
            <a:ext uri="{FF2B5EF4-FFF2-40B4-BE49-F238E27FC236}">
              <a16:creationId xmlns:a16="http://schemas.microsoft.com/office/drawing/2014/main" id="{62929CFE-5857-4809-B9B2-D646F45EBCE3}"/>
            </a:ext>
          </a:extLst>
        </xdr:cNvPr>
        <xdr:cNvSpPr txBox="1"/>
      </xdr:nvSpPr>
      <xdr:spPr>
        <a:xfrm>
          <a:off x="762000" y="4652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17</xdr:row>
      <xdr:rowOff>128587</xdr:rowOff>
    </xdr:from>
    <xdr:ext cx="65" cy="172227"/>
    <xdr:sp macro="" textlink="">
      <xdr:nvSpPr>
        <xdr:cNvPr id="184" name="ZoneTexte 183">
          <a:extLst>
            <a:ext uri="{FF2B5EF4-FFF2-40B4-BE49-F238E27FC236}">
              <a16:creationId xmlns:a16="http://schemas.microsoft.com/office/drawing/2014/main" id="{4313675B-AFA2-4B71-8785-1892482B3377}"/>
            </a:ext>
          </a:extLst>
        </xdr:cNvPr>
        <xdr:cNvSpPr txBox="1"/>
      </xdr:nvSpPr>
      <xdr:spPr>
        <a:xfrm>
          <a:off x="762000" y="4652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17</xdr:row>
      <xdr:rowOff>128587</xdr:rowOff>
    </xdr:from>
    <xdr:ext cx="65" cy="172227"/>
    <xdr:sp macro="" textlink="">
      <xdr:nvSpPr>
        <xdr:cNvPr id="185" name="ZoneTexte 184">
          <a:extLst>
            <a:ext uri="{FF2B5EF4-FFF2-40B4-BE49-F238E27FC236}">
              <a16:creationId xmlns:a16="http://schemas.microsoft.com/office/drawing/2014/main" id="{C75986D4-02A4-40DA-AF4B-8A1CE41BA4F7}"/>
            </a:ext>
          </a:extLst>
        </xdr:cNvPr>
        <xdr:cNvSpPr txBox="1"/>
      </xdr:nvSpPr>
      <xdr:spPr>
        <a:xfrm>
          <a:off x="762000" y="4652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18</xdr:row>
      <xdr:rowOff>128587</xdr:rowOff>
    </xdr:from>
    <xdr:ext cx="65" cy="172227"/>
    <xdr:sp macro="" textlink="">
      <xdr:nvSpPr>
        <xdr:cNvPr id="186" name="ZoneTexte 185">
          <a:extLst>
            <a:ext uri="{FF2B5EF4-FFF2-40B4-BE49-F238E27FC236}">
              <a16:creationId xmlns:a16="http://schemas.microsoft.com/office/drawing/2014/main" id="{FD247817-F2A4-4EC3-9CE6-056027F51783}"/>
            </a:ext>
          </a:extLst>
        </xdr:cNvPr>
        <xdr:cNvSpPr txBox="1"/>
      </xdr:nvSpPr>
      <xdr:spPr>
        <a:xfrm>
          <a:off x="762000"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17</xdr:row>
      <xdr:rowOff>128587</xdr:rowOff>
    </xdr:from>
    <xdr:ext cx="65" cy="172227"/>
    <xdr:sp macro="" textlink="">
      <xdr:nvSpPr>
        <xdr:cNvPr id="187" name="ZoneTexte 186">
          <a:extLst>
            <a:ext uri="{FF2B5EF4-FFF2-40B4-BE49-F238E27FC236}">
              <a16:creationId xmlns:a16="http://schemas.microsoft.com/office/drawing/2014/main" id="{DEEEFEFA-6EB2-42EB-8F50-5D46844E6161}"/>
            </a:ext>
          </a:extLst>
        </xdr:cNvPr>
        <xdr:cNvSpPr txBox="1"/>
      </xdr:nvSpPr>
      <xdr:spPr>
        <a:xfrm>
          <a:off x="762000" y="4652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18</xdr:row>
      <xdr:rowOff>128587</xdr:rowOff>
    </xdr:from>
    <xdr:ext cx="65" cy="172227"/>
    <xdr:sp macro="" textlink="">
      <xdr:nvSpPr>
        <xdr:cNvPr id="188" name="ZoneTexte 187">
          <a:extLst>
            <a:ext uri="{FF2B5EF4-FFF2-40B4-BE49-F238E27FC236}">
              <a16:creationId xmlns:a16="http://schemas.microsoft.com/office/drawing/2014/main" id="{AD0034A9-49FA-42B1-A4EB-AD633EF20C75}"/>
            </a:ext>
          </a:extLst>
        </xdr:cNvPr>
        <xdr:cNvSpPr txBox="1"/>
      </xdr:nvSpPr>
      <xdr:spPr>
        <a:xfrm>
          <a:off x="762000"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17</xdr:row>
      <xdr:rowOff>128587</xdr:rowOff>
    </xdr:from>
    <xdr:ext cx="65" cy="172227"/>
    <xdr:sp macro="" textlink="">
      <xdr:nvSpPr>
        <xdr:cNvPr id="189" name="ZoneTexte 188">
          <a:extLst>
            <a:ext uri="{FF2B5EF4-FFF2-40B4-BE49-F238E27FC236}">
              <a16:creationId xmlns:a16="http://schemas.microsoft.com/office/drawing/2014/main" id="{52AA4D3F-6DBC-4CBE-8E08-121C1FACF2FB}"/>
            </a:ext>
          </a:extLst>
        </xdr:cNvPr>
        <xdr:cNvSpPr txBox="1"/>
      </xdr:nvSpPr>
      <xdr:spPr>
        <a:xfrm>
          <a:off x="762000" y="4652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18</xdr:row>
      <xdr:rowOff>128587</xdr:rowOff>
    </xdr:from>
    <xdr:ext cx="65" cy="172227"/>
    <xdr:sp macro="" textlink="">
      <xdr:nvSpPr>
        <xdr:cNvPr id="190" name="ZoneTexte 189">
          <a:extLst>
            <a:ext uri="{FF2B5EF4-FFF2-40B4-BE49-F238E27FC236}">
              <a16:creationId xmlns:a16="http://schemas.microsoft.com/office/drawing/2014/main" id="{F33F3942-8702-4A6E-AD88-38B42DB84D9C}"/>
            </a:ext>
          </a:extLst>
        </xdr:cNvPr>
        <xdr:cNvSpPr txBox="1"/>
      </xdr:nvSpPr>
      <xdr:spPr>
        <a:xfrm>
          <a:off x="762000"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18</xdr:row>
      <xdr:rowOff>128587</xdr:rowOff>
    </xdr:from>
    <xdr:ext cx="65" cy="172227"/>
    <xdr:sp macro="" textlink="">
      <xdr:nvSpPr>
        <xdr:cNvPr id="191" name="ZoneTexte 190">
          <a:extLst>
            <a:ext uri="{FF2B5EF4-FFF2-40B4-BE49-F238E27FC236}">
              <a16:creationId xmlns:a16="http://schemas.microsoft.com/office/drawing/2014/main" id="{D4E054CB-82E8-4537-9CD6-C402E07186F9}"/>
            </a:ext>
          </a:extLst>
        </xdr:cNvPr>
        <xdr:cNvSpPr txBox="1"/>
      </xdr:nvSpPr>
      <xdr:spPr>
        <a:xfrm>
          <a:off x="762000"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18</xdr:row>
      <xdr:rowOff>128587</xdr:rowOff>
    </xdr:from>
    <xdr:ext cx="65" cy="172227"/>
    <xdr:sp macro="" textlink="">
      <xdr:nvSpPr>
        <xdr:cNvPr id="192" name="ZoneTexte 191">
          <a:extLst>
            <a:ext uri="{FF2B5EF4-FFF2-40B4-BE49-F238E27FC236}">
              <a16:creationId xmlns:a16="http://schemas.microsoft.com/office/drawing/2014/main" id="{DC93F55E-45CF-4531-94B7-BEB9A71D54E6}"/>
            </a:ext>
          </a:extLst>
        </xdr:cNvPr>
        <xdr:cNvSpPr txBox="1"/>
      </xdr:nvSpPr>
      <xdr:spPr>
        <a:xfrm>
          <a:off x="762000"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18</xdr:row>
      <xdr:rowOff>128587</xdr:rowOff>
    </xdr:from>
    <xdr:ext cx="65" cy="172227"/>
    <xdr:sp macro="" textlink="">
      <xdr:nvSpPr>
        <xdr:cNvPr id="193" name="ZoneTexte 192">
          <a:extLst>
            <a:ext uri="{FF2B5EF4-FFF2-40B4-BE49-F238E27FC236}">
              <a16:creationId xmlns:a16="http://schemas.microsoft.com/office/drawing/2014/main" id="{48720DC9-A220-4891-95B8-091E34253FDB}"/>
            </a:ext>
          </a:extLst>
        </xdr:cNvPr>
        <xdr:cNvSpPr txBox="1"/>
      </xdr:nvSpPr>
      <xdr:spPr>
        <a:xfrm>
          <a:off x="762000"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18</xdr:row>
      <xdr:rowOff>128587</xdr:rowOff>
    </xdr:from>
    <xdr:ext cx="65" cy="172227"/>
    <xdr:sp macro="" textlink="">
      <xdr:nvSpPr>
        <xdr:cNvPr id="194" name="ZoneTexte 193">
          <a:extLst>
            <a:ext uri="{FF2B5EF4-FFF2-40B4-BE49-F238E27FC236}">
              <a16:creationId xmlns:a16="http://schemas.microsoft.com/office/drawing/2014/main" id="{52848BE4-1567-49E8-908A-70F8FAA7D5FB}"/>
            </a:ext>
          </a:extLst>
        </xdr:cNvPr>
        <xdr:cNvSpPr txBox="1"/>
      </xdr:nvSpPr>
      <xdr:spPr>
        <a:xfrm>
          <a:off x="762000"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19</xdr:row>
      <xdr:rowOff>128587</xdr:rowOff>
    </xdr:from>
    <xdr:ext cx="65" cy="172227"/>
    <xdr:sp macro="" textlink="">
      <xdr:nvSpPr>
        <xdr:cNvPr id="195" name="ZoneTexte 194">
          <a:extLst>
            <a:ext uri="{FF2B5EF4-FFF2-40B4-BE49-F238E27FC236}">
              <a16:creationId xmlns:a16="http://schemas.microsoft.com/office/drawing/2014/main" id="{AAD43D0A-C82C-438D-8473-4E8553027769}"/>
            </a:ext>
          </a:extLst>
        </xdr:cNvPr>
        <xdr:cNvSpPr txBox="1"/>
      </xdr:nvSpPr>
      <xdr:spPr>
        <a:xfrm>
          <a:off x="762000" y="5186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18</xdr:row>
      <xdr:rowOff>128587</xdr:rowOff>
    </xdr:from>
    <xdr:ext cx="65" cy="172227"/>
    <xdr:sp macro="" textlink="">
      <xdr:nvSpPr>
        <xdr:cNvPr id="196" name="ZoneTexte 195">
          <a:extLst>
            <a:ext uri="{FF2B5EF4-FFF2-40B4-BE49-F238E27FC236}">
              <a16:creationId xmlns:a16="http://schemas.microsoft.com/office/drawing/2014/main" id="{EA4B8134-AE94-4F0C-8794-3FE53B93166D}"/>
            </a:ext>
          </a:extLst>
        </xdr:cNvPr>
        <xdr:cNvSpPr txBox="1"/>
      </xdr:nvSpPr>
      <xdr:spPr>
        <a:xfrm>
          <a:off x="762000"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19</xdr:row>
      <xdr:rowOff>128587</xdr:rowOff>
    </xdr:from>
    <xdr:ext cx="65" cy="172227"/>
    <xdr:sp macro="" textlink="">
      <xdr:nvSpPr>
        <xdr:cNvPr id="197" name="ZoneTexte 196">
          <a:extLst>
            <a:ext uri="{FF2B5EF4-FFF2-40B4-BE49-F238E27FC236}">
              <a16:creationId xmlns:a16="http://schemas.microsoft.com/office/drawing/2014/main" id="{D3948980-51B1-4D51-A168-CE79E33897B0}"/>
            </a:ext>
          </a:extLst>
        </xdr:cNvPr>
        <xdr:cNvSpPr txBox="1"/>
      </xdr:nvSpPr>
      <xdr:spPr>
        <a:xfrm>
          <a:off x="762000" y="5186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18</xdr:row>
      <xdr:rowOff>128587</xdr:rowOff>
    </xdr:from>
    <xdr:ext cx="65" cy="172227"/>
    <xdr:sp macro="" textlink="">
      <xdr:nvSpPr>
        <xdr:cNvPr id="198" name="ZoneTexte 197">
          <a:extLst>
            <a:ext uri="{FF2B5EF4-FFF2-40B4-BE49-F238E27FC236}">
              <a16:creationId xmlns:a16="http://schemas.microsoft.com/office/drawing/2014/main" id="{AFD635E1-FE6E-48F3-86C6-A23AA0259E3C}"/>
            </a:ext>
          </a:extLst>
        </xdr:cNvPr>
        <xdr:cNvSpPr txBox="1"/>
      </xdr:nvSpPr>
      <xdr:spPr>
        <a:xfrm>
          <a:off x="762000"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19</xdr:row>
      <xdr:rowOff>128587</xdr:rowOff>
    </xdr:from>
    <xdr:ext cx="65" cy="172227"/>
    <xdr:sp macro="" textlink="">
      <xdr:nvSpPr>
        <xdr:cNvPr id="199" name="ZoneTexte 198">
          <a:extLst>
            <a:ext uri="{FF2B5EF4-FFF2-40B4-BE49-F238E27FC236}">
              <a16:creationId xmlns:a16="http://schemas.microsoft.com/office/drawing/2014/main" id="{6ACFAEEB-DC1D-4512-9A05-682513AB8149}"/>
            </a:ext>
          </a:extLst>
        </xdr:cNvPr>
        <xdr:cNvSpPr txBox="1"/>
      </xdr:nvSpPr>
      <xdr:spPr>
        <a:xfrm>
          <a:off x="762000" y="5186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19</xdr:row>
      <xdr:rowOff>128587</xdr:rowOff>
    </xdr:from>
    <xdr:ext cx="65" cy="172227"/>
    <xdr:sp macro="" textlink="">
      <xdr:nvSpPr>
        <xdr:cNvPr id="200" name="ZoneTexte 199">
          <a:extLst>
            <a:ext uri="{FF2B5EF4-FFF2-40B4-BE49-F238E27FC236}">
              <a16:creationId xmlns:a16="http://schemas.microsoft.com/office/drawing/2014/main" id="{76AAD6F2-95CF-4DFD-B529-7574B07F6D5F}"/>
            </a:ext>
          </a:extLst>
        </xdr:cNvPr>
        <xdr:cNvSpPr txBox="1"/>
      </xdr:nvSpPr>
      <xdr:spPr>
        <a:xfrm>
          <a:off x="762000" y="5186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19</xdr:row>
      <xdr:rowOff>128587</xdr:rowOff>
    </xdr:from>
    <xdr:ext cx="65" cy="172227"/>
    <xdr:sp macro="" textlink="">
      <xdr:nvSpPr>
        <xdr:cNvPr id="201" name="ZoneTexte 200">
          <a:extLst>
            <a:ext uri="{FF2B5EF4-FFF2-40B4-BE49-F238E27FC236}">
              <a16:creationId xmlns:a16="http://schemas.microsoft.com/office/drawing/2014/main" id="{EC0D4869-1D0D-4D30-A802-E9EED92A6B43}"/>
            </a:ext>
          </a:extLst>
        </xdr:cNvPr>
        <xdr:cNvSpPr txBox="1"/>
      </xdr:nvSpPr>
      <xdr:spPr>
        <a:xfrm>
          <a:off x="762000" y="5186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19</xdr:row>
      <xdr:rowOff>128587</xdr:rowOff>
    </xdr:from>
    <xdr:ext cx="65" cy="172227"/>
    <xdr:sp macro="" textlink="">
      <xdr:nvSpPr>
        <xdr:cNvPr id="202" name="ZoneTexte 201">
          <a:extLst>
            <a:ext uri="{FF2B5EF4-FFF2-40B4-BE49-F238E27FC236}">
              <a16:creationId xmlns:a16="http://schemas.microsoft.com/office/drawing/2014/main" id="{83E234CC-2C5B-42DE-B311-1E115D5A89D4}"/>
            </a:ext>
          </a:extLst>
        </xdr:cNvPr>
        <xdr:cNvSpPr txBox="1"/>
      </xdr:nvSpPr>
      <xdr:spPr>
        <a:xfrm>
          <a:off x="762000" y="5186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19</xdr:row>
      <xdr:rowOff>128587</xdr:rowOff>
    </xdr:from>
    <xdr:ext cx="65" cy="172227"/>
    <xdr:sp macro="" textlink="">
      <xdr:nvSpPr>
        <xdr:cNvPr id="203" name="ZoneTexte 202">
          <a:extLst>
            <a:ext uri="{FF2B5EF4-FFF2-40B4-BE49-F238E27FC236}">
              <a16:creationId xmlns:a16="http://schemas.microsoft.com/office/drawing/2014/main" id="{8D30AC89-027D-46BE-8CDD-4BEF28D83417}"/>
            </a:ext>
          </a:extLst>
        </xdr:cNvPr>
        <xdr:cNvSpPr txBox="1"/>
      </xdr:nvSpPr>
      <xdr:spPr>
        <a:xfrm>
          <a:off x="762000" y="5186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20</xdr:row>
      <xdr:rowOff>128587</xdr:rowOff>
    </xdr:from>
    <xdr:ext cx="65" cy="172227"/>
    <xdr:sp macro="" textlink="">
      <xdr:nvSpPr>
        <xdr:cNvPr id="204" name="ZoneTexte 203">
          <a:extLst>
            <a:ext uri="{FF2B5EF4-FFF2-40B4-BE49-F238E27FC236}">
              <a16:creationId xmlns:a16="http://schemas.microsoft.com/office/drawing/2014/main" id="{B686DE6E-3931-409E-B92E-2A2F1F768191}"/>
            </a:ext>
          </a:extLst>
        </xdr:cNvPr>
        <xdr:cNvSpPr txBox="1"/>
      </xdr:nvSpPr>
      <xdr:spPr>
        <a:xfrm>
          <a:off x="762000" y="5453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19</xdr:row>
      <xdr:rowOff>128587</xdr:rowOff>
    </xdr:from>
    <xdr:ext cx="65" cy="172227"/>
    <xdr:sp macro="" textlink="">
      <xdr:nvSpPr>
        <xdr:cNvPr id="205" name="ZoneTexte 204">
          <a:extLst>
            <a:ext uri="{FF2B5EF4-FFF2-40B4-BE49-F238E27FC236}">
              <a16:creationId xmlns:a16="http://schemas.microsoft.com/office/drawing/2014/main" id="{3CAF091F-09DE-4BD8-AE6B-753C099E8ACF}"/>
            </a:ext>
          </a:extLst>
        </xdr:cNvPr>
        <xdr:cNvSpPr txBox="1"/>
      </xdr:nvSpPr>
      <xdr:spPr>
        <a:xfrm>
          <a:off x="762000" y="5186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20</xdr:row>
      <xdr:rowOff>128587</xdr:rowOff>
    </xdr:from>
    <xdr:ext cx="65" cy="172227"/>
    <xdr:sp macro="" textlink="">
      <xdr:nvSpPr>
        <xdr:cNvPr id="206" name="ZoneTexte 205">
          <a:extLst>
            <a:ext uri="{FF2B5EF4-FFF2-40B4-BE49-F238E27FC236}">
              <a16:creationId xmlns:a16="http://schemas.microsoft.com/office/drawing/2014/main" id="{B150E59D-A522-47D5-B2AD-05A2219C33BD}"/>
            </a:ext>
          </a:extLst>
        </xdr:cNvPr>
        <xdr:cNvSpPr txBox="1"/>
      </xdr:nvSpPr>
      <xdr:spPr>
        <a:xfrm>
          <a:off x="762000" y="5453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19</xdr:row>
      <xdr:rowOff>128587</xdr:rowOff>
    </xdr:from>
    <xdr:ext cx="65" cy="172227"/>
    <xdr:sp macro="" textlink="">
      <xdr:nvSpPr>
        <xdr:cNvPr id="207" name="ZoneTexte 206">
          <a:extLst>
            <a:ext uri="{FF2B5EF4-FFF2-40B4-BE49-F238E27FC236}">
              <a16:creationId xmlns:a16="http://schemas.microsoft.com/office/drawing/2014/main" id="{EC1EC84E-95A0-47D1-9791-8ACE81CA0CEE}"/>
            </a:ext>
          </a:extLst>
        </xdr:cNvPr>
        <xdr:cNvSpPr txBox="1"/>
      </xdr:nvSpPr>
      <xdr:spPr>
        <a:xfrm>
          <a:off x="762000" y="5186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20</xdr:row>
      <xdr:rowOff>128587</xdr:rowOff>
    </xdr:from>
    <xdr:ext cx="65" cy="172227"/>
    <xdr:sp macro="" textlink="">
      <xdr:nvSpPr>
        <xdr:cNvPr id="208" name="ZoneTexte 207">
          <a:extLst>
            <a:ext uri="{FF2B5EF4-FFF2-40B4-BE49-F238E27FC236}">
              <a16:creationId xmlns:a16="http://schemas.microsoft.com/office/drawing/2014/main" id="{A1FE84F1-A60F-4612-98DA-3C6F753B9991}"/>
            </a:ext>
          </a:extLst>
        </xdr:cNvPr>
        <xdr:cNvSpPr txBox="1"/>
      </xdr:nvSpPr>
      <xdr:spPr>
        <a:xfrm>
          <a:off x="762000" y="5453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20</xdr:row>
      <xdr:rowOff>128587</xdr:rowOff>
    </xdr:from>
    <xdr:ext cx="65" cy="172227"/>
    <xdr:sp macro="" textlink="">
      <xdr:nvSpPr>
        <xdr:cNvPr id="209" name="ZoneTexte 208">
          <a:extLst>
            <a:ext uri="{FF2B5EF4-FFF2-40B4-BE49-F238E27FC236}">
              <a16:creationId xmlns:a16="http://schemas.microsoft.com/office/drawing/2014/main" id="{46C8CB49-3524-49AB-A750-3F9EA8F415C5}"/>
            </a:ext>
          </a:extLst>
        </xdr:cNvPr>
        <xdr:cNvSpPr txBox="1"/>
      </xdr:nvSpPr>
      <xdr:spPr>
        <a:xfrm>
          <a:off x="762000" y="5453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20</xdr:row>
      <xdr:rowOff>128587</xdr:rowOff>
    </xdr:from>
    <xdr:ext cx="65" cy="172227"/>
    <xdr:sp macro="" textlink="">
      <xdr:nvSpPr>
        <xdr:cNvPr id="210" name="ZoneTexte 209">
          <a:extLst>
            <a:ext uri="{FF2B5EF4-FFF2-40B4-BE49-F238E27FC236}">
              <a16:creationId xmlns:a16="http://schemas.microsoft.com/office/drawing/2014/main" id="{FC604487-A993-4B95-961C-E1BD08232B9B}"/>
            </a:ext>
          </a:extLst>
        </xdr:cNvPr>
        <xdr:cNvSpPr txBox="1"/>
      </xdr:nvSpPr>
      <xdr:spPr>
        <a:xfrm>
          <a:off x="762000" y="5453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20</xdr:row>
      <xdr:rowOff>128587</xdr:rowOff>
    </xdr:from>
    <xdr:ext cx="65" cy="172227"/>
    <xdr:sp macro="" textlink="">
      <xdr:nvSpPr>
        <xdr:cNvPr id="211" name="ZoneTexte 210">
          <a:extLst>
            <a:ext uri="{FF2B5EF4-FFF2-40B4-BE49-F238E27FC236}">
              <a16:creationId xmlns:a16="http://schemas.microsoft.com/office/drawing/2014/main" id="{D225F0B6-04D7-44EC-B835-1585E813B4BC}"/>
            </a:ext>
          </a:extLst>
        </xdr:cNvPr>
        <xdr:cNvSpPr txBox="1"/>
      </xdr:nvSpPr>
      <xdr:spPr>
        <a:xfrm>
          <a:off x="762000" y="5453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20</xdr:row>
      <xdr:rowOff>128587</xdr:rowOff>
    </xdr:from>
    <xdr:ext cx="65" cy="172227"/>
    <xdr:sp macro="" textlink="">
      <xdr:nvSpPr>
        <xdr:cNvPr id="212" name="ZoneTexte 211">
          <a:extLst>
            <a:ext uri="{FF2B5EF4-FFF2-40B4-BE49-F238E27FC236}">
              <a16:creationId xmlns:a16="http://schemas.microsoft.com/office/drawing/2014/main" id="{59210353-2A84-491F-8396-1A00258259BE}"/>
            </a:ext>
          </a:extLst>
        </xdr:cNvPr>
        <xdr:cNvSpPr txBox="1"/>
      </xdr:nvSpPr>
      <xdr:spPr>
        <a:xfrm>
          <a:off x="762000" y="5453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21</xdr:row>
      <xdr:rowOff>128587</xdr:rowOff>
    </xdr:from>
    <xdr:ext cx="65" cy="172227"/>
    <xdr:sp macro="" textlink="">
      <xdr:nvSpPr>
        <xdr:cNvPr id="213" name="ZoneTexte 212">
          <a:extLst>
            <a:ext uri="{FF2B5EF4-FFF2-40B4-BE49-F238E27FC236}">
              <a16:creationId xmlns:a16="http://schemas.microsoft.com/office/drawing/2014/main" id="{7D56B80C-5B27-4E99-A099-C9221F68A48E}"/>
            </a:ext>
          </a:extLst>
        </xdr:cNvPr>
        <xdr:cNvSpPr txBox="1"/>
      </xdr:nvSpPr>
      <xdr:spPr>
        <a:xfrm>
          <a:off x="762000" y="5719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20</xdr:row>
      <xdr:rowOff>128587</xdr:rowOff>
    </xdr:from>
    <xdr:ext cx="65" cy="172227"/>
    <xdr:sp macro="" textlink="">
      <xdr:nvSpPr>
        <xdr:cNvPr id="214" name="ZoneTexte 213">
          <a:extLst>
            <a:ext uri="{FF2B5EF4-FFF2-40B4-BE49-F238E27FC236}">
              <a16:creationId xmlns:a16="http://schemas.microsoft.com/office/drawing/2014/main" id="{F4477E32-E2BD-475A-8CD7-84C9AED451B6}"/>
            </a:ext>
          </a:extLst>
        </xdr:cNvPr>
        <xdr:cNvSpPr txBox="1"/>
      </xdr:nvSpPr>
      <xdr:spPr>
        <a:xfrm>
          <a:off x="762000" y="5453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21</xdr:row>
      <xdr:rowOff>128587</xdr:rowOff>
    </xdr:from>
    <xdr:ext cx="65" cy="172227"/>
    <xdr:sp macro="" textlink="">
      <xdr:nvSpPr>
        <xdr:cNvPr id="215" name="ZoneTexte 214">
          <a:extLst>
            <a:ext uri="{FF2B5EF4-FFF2-40B4-BE49-F238E27FC236}">
              <a16:creationId xmlns:a16="http://schemas.microsoft.com/office/drawing/2014/main" id="{E81EAFF5-FD1A-423F-BF03-7145819ADF18}"/>
            </a:ext>
          </a:extLst>
        </xdr:cNvPr>
        <xdr:cNvSpPr txBox="1"/>
      </xdr:nvSpPr>
      <xdr:spPr>
        <a:xfrm>
          <a:off x="762000" y="5719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20</xdr:row>
      <xdr:rowOff>128587</xdr:rowOff>
    </xdr:from>
    <xdr:ext cx="65" cy="172227"/>
    <xdr:sp macro="" textlink="">
      <xdr:nvSpPr>
        <xdr:cNvPr id="216" name="ZoneTexte 215">
          <a:extLst>
            <a:ext uri="{FF2B5EF4-FFF2-40B4-BE49-F238E27FC236}">
              <a16:creationId xmlns:a16="http://schemas.microsoft.com/office/drawing/2014/main" id="{F7B09537-9DB7-4FB2-BBBB-F456A831722D}"/>
            </a:ext>
          </a:extLst>
        </xdr:cNvPr>
        <xdr:cNvSpPr txBox="1"/>
      </xdr:nvSpPr>
      <xdr:spPr>
        <a:xfrm>
          <a:off x="762000" y="5453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21</xdr:row>
      <xdr:rowOff>128587</xdr:rowOff>
    </xdr:from>
    <xdr:ext cx="65" cy="172227"/>
    <xdr:sp macro="" textlink="">
      <xdr:nvSpPr>
        <xdr:cNvPr id="217" name="ZoneTexte 216">
          <a:extLst>
            <a:ext uri="{FF2B5EF4-FFF2-40B4-BE49-F238E27FC236}">
              <a16:creationId xmlns:a16="http://schemas.microsoft.com/office/drawing/2014/main" id="{371FC042-9248-4678-BC27-FEC530128668}"/>
            </a:ext>
          </a:extLst>
        </xdr:cNvPr>
        <xdr:cNvSpPr txBox="1"/>
      </xdr:nvSpPr>
      <xdr:spPr>
        <a:xfrm>
          <a:off x="762000" y="5719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21</xdr:row>
      <xdr:rowOff>128587</xdr:rowOff>
    </xdr:from>
    <xdr:ext cx="65" cy="172227"/>
    <xdr:sp macro="" textlink="">
      <xdr:nvSpPr>
        <xdr:cNvPr id="218" name="ZoneTexte 217">
          <a:extLst>
            <a:ext uri="{FF2B5EF4-FFF2-40B4-BE49-F238E27FC236}">
              <a16:creationId xmlns:a16="http://schemas.microsoft.com/office/drawing/2014/main" id="{7FF9AB8E-E18F-442B-938D-A11D754145A1}"/>
            </a:ext>
          </a:extLst>
        </xdr:cNvPr>
        <xdr:cNvSpPr txBox="1"/>
      </xdr:nvSpPr>
      <xdr:spPr>
        <a:xfrm>
          <a:off x="762000" y="5719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21</xdr:row>
      <xdr:rowOff>128587</xdr:rowOff>
    </xdr:from>
    <xdr:ext cx="65" cy="172227"/>
    <xdr:sp macro="" textlink="">
      <xdr:nvSpPr>
        <xdr:cNvPr id="219" name="ZoneTexte 218">
          <a:extLst>
            <a:ext uri="{FF2B5EF4-FFF2-40B4-BE49-F238E27FC236}">
              <a16:creationId xmlns:a16="http://schemas.microsoft.com/office/drawing/2014/main" id="{BCE3A3CA-69D9-4E89-A965-309978BA0ACD}"/>
            </a:ext>
          </a:extLst>
        </xdr:cNvPr>
        <xdr:cNvSpPr txBox="1"/>
      </xdr:nvSpPr>
      <xdr:spPr>
        <a:xfrm>
          <a:off x="762000" y="5719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21</xdr:row>
      <xdr:rowOff>128587</xdr:rowOff>
    </xdr:from>
    <xdr:ext cx="65" cy="172227"/>
    <xdr:sp macro="" textlink="">
      <xdr:nvSpPr>
        <xdr:cNvPr id="220" name="ZoneTexte 219">
          <a:extLst>
            <a:ext uri="{FF2B5EF4-FFF2-40B4-BE49-F238E27FC236}">
              <a16:creationId xmlns:a16="http://schemas.microsoft.com/office/drawing/2014/main" id="{E395DF2A-EBC5-4046-89F2-3E9C311547AC}"/>
            </a:ext>
          </a:extLst>
        </xdr:cNvPr>
        <xdr:cNvSpPr txBox="1"/>
      </xdr:nvSpPr>
      <xdr:spPr>
        <a:xfrm>
          <a:off x="762000" y="5719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21</xdr:row>
      <xdr:rowOff>128587</xdr:rowOff>
    </xdr:from>
    <xdr:ext cx="65" cy="172227"/>
    <xdr:sp macro="" textlink="">
      <xdr:nvSpPr>
        <xdr:cNvPr id="221" name="ZoneTexte 220">
          <a:extLst>
            <a:ext uri="{FF2B5EF4-FFF2-40B4-BE49-F238E27FC236}">
              <a16:creationId xmlns:a16="http://schemas.microsoft.com/office/drawing/2014/main" id="{2D7FC377-7C67-4C54-B1AE-5D06B0ACB2F9}"/>
            </a:ext>
          </a:extLst>
        </xdr:cNvPr>
        <xdr:cNvSpPr txBox="1"/>
      </xdr:nvSpPr>
      <xdr:spPr>
        <a:xfrm>
          <a:off x="762000" y="5719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22</xdr:row>
      <xdr:rowOff>128587</xdr:rowOff>
    </xdr:from>
    <xdr:ext cx="65" cy="172227"/>
    <xdr:sp macro="" textlink="">
      <xdr:nvSpPr>
        <xdr:cNvPr id="222" name="ZoneTexte 221">
          <a:extLst>
            <a:ext uri="{FF2B5EF4-FFF2-40B4-BE49-F238E27FC236}">
              <a16:creationId xmlns:a16="http://schemas.microsoft.com/office/drawing/2014/main" id="{321C5602-DA0A-4978-BFA5-8F62CA014CCF}"/>
            </a:ext>
          </a:extLst>
        </xdr:cNvPr>
        <xdr:cNvSpPr txBox="1"/>
      </xdr:nvSpPr>
      <xdr:spPr>
        <a:xfrm>
          <a:off x="762000" y="5986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21</xdr:row>
      <xdr:rowOff>128587</xdr:rowOff>
    </xdr:from>
    <xdr:ext cx="65" cy="172227"/>
    <xdr:sp macro="" textlink="">
      <xdr:nvSpPr>
        <xdr:cNvPr id="223" name="ZoneTexte 222">
          <a:extLst>
            <a:ext uri="{FF2B5EF4-FFF2-40B4-BE49-F238E27FC236}">
              <a16:creationId xmlns:a16="http://schemas.microsoft.com/office/drawing/2014/main" id="{9269B2CA-7A1D-4A27-A17F-6DA440803DFC}"/>
            </a:ext>
          </a:extLst>
        </xdr:cNvPr>
        <xdr:cNvSpPr txBox="1"/>
      </xdr:nvSpPr>
      <xdr:spPr>
        <a:xfrm>
          <a:off x="762000" y="5719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22</xdr:row>
      <xdr:rowOff>128587</xdr:rowOff>
    </xdr:from>
    <xdr:ext cx="65" cy="172227"/>
    <xdr:sp macro="" textlink="">
      <xdr:nvSpPr>
        <xdr:cNvPr id="224" name="ZoneTexte 223">
          <a:extLst>
            <a:ext uri="{FF2B5EF4-FFF2-40B4-BE49-F238E27FC236}">
              <a16:creationId xmlns:a16="http://schemas.microsoft.com/office/drawing/2014/main" id="{9BAAD105-FAFF-444B-8F39-7E3CA28BC0A2}"/>
            </a:ext>
          </a:extLst>
        </xdr:cNvPr>
        <xdr:cNvSpPr txBox="1"/>
      </xdr:nvSpPr>
      <xdr:spPr>
        <a:xfrm>
          <a:off x="762000" y="5986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21</xdr:row>
      <xdr:rowOff>128587</xdr:rowOff>
    </xdr:from>
    <xdr:ext cx="65" cy="172227"/>
    <xdr:sp macro="" textlink="">
      <xdr:nvSpPr>
        <xdr:cNvPr id="225" name="ZoneTexte 224">
          <a:extLst>
            <a:ext uri="{FF2B5EF4-FFF2-40B4-BE49-F238E27FC236}">
              <a16:creationId xmlns:a16="http://schemas.microsoft.com/office/drawing/2014/main" id="{2DB795E9-D570-466C-BFA3-BE32EE0657E0}"/>
            </a:ext>
          </a:extLst>
        </xdr:cNvPr>
        <xdr:cNvSpPr txBox="1"/>
      </xdr:nvSpPr>
      <xdr:spPr>
        <a:xfrm>
          <a:off x="762000" y="5719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22</xdr:row>
      <xdr:rowOff>128587</xdr:rowOff>
    </xdr:from>
    <xdr:ext cx="65" cy="172227"/>
    <xdr:sp macro="" textlink="">
      <xdr:nvSpPr>
        <xdr:cNvPr id="226" name="ZoneTexte 225">
          <a:extLst>
            <a:ext uri="{FF2B5EF4-FFF2-40B4-BE49-F238E27FC236}">
              <a16:creationId xmlns:a16="http://schemas.microsoft.com/office/drawing/2014/main" id="{66BCD0CD-7143-4486-8650-8CA3ED8A6EE8}"/>
            </a:ext>
          </a:extLst>
        </xdr:cNvPr>
        <xdr:cNvSpPr txBox="1"/>
      </xdr:nvSpPr>
      <xdr:spPr>
        <a:xfrm>
          <a:off x="762000" y="5986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22</xdr:row>
      <xdr:rowOff>128587</xdr:rowOff>
    </xdr:from>
    <xdr:ext cx="65" cy="172227"/>
    <xdr:sp macro="" textlink="">
      <xdr:nvSpPr>
        <xdr:cNvPr id="227" name="ZoneTexte 226">
          <a:extLst>
            <a:ext uri="{FF2B5EF4-FFF2-40B4-BE49-F238E27FC236}">
              <a16:creationId xmlns:a16="http://schemas.microsoft.com/office/drawing/2014/main" id="{89AF461B-D9D0-49AD-8C57-8292357DB69D}"/>
            </a:ext>
          </a:extLst>
        </xdr:cNvPr>
        <xdr:cNvSpPr txBox="1"/>
      </xdr:nvSpPr>
      <xdr:spPr>
        <a:xfrm>
          <a:off x="762000" y="5986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22</xdr:row>
      <xdr:rowOff>128587</xdr:rowOff>
    </xdr:from>
    <xdr:ext cx="65" cy="172227"/>
    <xdr:sp macro="" textlink="">
      <xdr:nvSpPr>
        <xdr:cNvPr id="228" name="ZoneTexte 227">
          <a:extLst>
            <a:ext uri="{FF2B5EF4-FFF2-40B4-BE49-F238E27FC236}">
              <a16:creationId xmlns:a16="http://schemas.microsoft.com/office/drawing/2014/main" id="{EC00970B-7600-4DB0-A936-5792225CDB7F}"/>
            </a:ext>
          </a:extLst>
        </xdr:cNvPr>
        <xdr:cNvSpPr txBox="1"/>
      </xdr:nvSpPr>
      <xdr:spPr>
        <a:xfrm>
          <a:off x="762000" y="5986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22</xdr:row>
      <xdr:rowOff>128587</xdr:rowOff>
    </xdr:from>
    <xdr:ext cx="65" cy="172227"/>
    <xdr:sp macro="" textlink="">
      <xdr:nvSpPr>
        <xdr:cNvPr id="229" name="ZoneTexte 228">
          <a:extLst>
            <a:ext uri="{FF2B5EF4-FFF2-40B4-BE49-F238E27FC236}">
              <a16:creationId xmlns:a16="http://schemas.microsoft.com/office/drawing/2014/main" id="{D6A5F90A-DCFE-463E-80ED-7199772191C4}"/>
            </a:ext>
          </a:extLst>
        </xdr:cNvPr>
        <xdr:cNvSpPr txBox="1"/>
      </xdr:nvSpPr>
      <xdr:spPr>
        <a:xfrm>
          <a:off x="762000" y="5986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22</xdr:row>
      <xdr:rowOff>128587</xdr:rowOff>
    </xdr:from>
    <xdr:ext cx="65" cy="172227"/>
    <xdr:sp macro="" textlink="">
      <xdr:nvSpPr>
        <xdr:cNvPr id="230" name="ZoneTexte 229">
          <a:extLst>
            <a:ext uri="{FF2B5EF4-FFF2-40B4-BE49-F238E27FC236}">
              <a16:creationId xmlns:a16="http://schemas.microsoft.com/office/drawing/2014/main" id="{3A52E2D3-BCBB-4DAF-8045-2E4A7EE5E907}"/>
            </a:ext>
          </a:extLst>
        </xdr:cNvPr>
        <xdr:cNvSpPr txBox="1"/>
      </xdr:nvSpPr>
      <xdr:spPr>
        <a:xfrm>
          <a:off x="762000" y="5986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23</xdr:row>
      <xdr:rowOff>128587</xdr:rowOff>
    </xdr:from>
    <xdr:ext cx="65" cy="172227"/>
    <xdr:sp macro="" textlink="">
      <xdr:nvSpPr>
        <xdr:cNvPr id="231" name="ZoneTexte 230">
          <a:extLst>
            <a:ext uri="{FF2B5EF4-FFF2-40B4-BE49-F238E27FC236}">
              <a16:creationId xmlns:a16="http://schemas.microsoft.com/office/drawing/2014/main" id="{9522E01A-01A4-4504-B100-3011277D830F}"/>
            </a:ext>
          </a:extLst>
        </xdr:cNvPr>
        <xdr:cNvSpPr txBox="1"/>
      </xdr:nvSpPr>
      <xdr:spPr>
        <a:xfrm>
          <a:off x="762000" y="6253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22</xdr:row>
      <xdr:rowOff>128587</xdr:rowOff>
    </xdr:from>
    <xdr:ext cx="65" cy="172227"/>
    <xdr:sp macro="" textlink="">
      <xdr:nvSpPr>
        <xdr:cNvPr id="232" name="ZoneTexte 231">
          <a:extLst>
            <a:ext uri="{FF2B5EF4-FFF2-40B4-BE49-F238E27FC236}">
              <a16:creationId xmlns:a16="http://schemas.microsoft.com/office/drawing/2014/main" id="{0E380F6A-000C-49AF-ACA5-DA61969FC1BE}"/>
            </a:ext>
          </a:extLst>
        </xdr:cNvPr>
        <xdr:cNvSpPr txBox="1"/>
      </xdr:nvSpPr>
      <xdr:spPr>
        <a:xfrm>
          <a:off x="762000" y="5986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23</xdr:row>
      <xdr:rowOff>128587</xdr:rowOff>
    </xdr:from>
    <xdr:ext cx="65" cy="172227"/>
    <xdr:sp macro="" textlink="">
      <xdr:nvSpPr>
        <xdr:cNvPr id="233" name="ZoneTexte 232">
          <a:extLst>
            <a:ext uri="{FF2B5EF4-FFF2-40B4-BE49-F238E27FC236}">
              <a16:creationId xmlns:a16="http://schemas.microsoft.com/office/drawing/2014/main" id="{250DFE1D-01BE-4C71-9006-1540C1788B7B}"/>
            </a:ext>
          </a:extLst>
        </xdr:cNvPr>
        <xdr:cNvSpPr txBox="1"/>
      </xdr:nvSpPr>
      <xdr:spPr>
        <a:xfrm>
          <a:off x="762000" y="6253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22</xdr:row>
      <xdr:rowOff>128587</xdr:rowOff>
    </xdr:from>
    <xdr:ext cx="65" cy="172227"/>
    <xdr:sp macro="" textlink="">
      <xdr:nvSpPr>
        <xdr:cNvPr id="234" name="ZoneTexte 233">
          <a:extLst>
            <a:ext uri="{FF2B5EF4-FFF2-40B4-BE49-F238E27FC236}">
              <a16:creationId xmlns:a16="http://schemas.microsoft.com/office/drawing/2014/main" id="{738D7C4E-E2EE-4D51-942F-801676573980}"/>
            </a:ext>
          </a:extLst>
        </xdr:cNvPr>
        <xdr:cNvSpPr txBox="1"/>
      </xdr:nvSpPr>
      <xdr:spPr>
        <a:xfrm>
          <a:off x="762000" y="5986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23</xdr:row>
      <xdr:rowOff>128587</xdr:rowOff>
    </xdr:from>
    <xdr:ext cx="65" cy="172227"/>
    <xdr:sp macro="" textlink="">
      <xdr:nvSpPr>
        <xdr:cNvPr id="235" name="ZoneTexte 234">
          <a:extLst>
            <a:ext uri="{FF2B5EF4-FFF2-40B4-BE49-F238E27FC236}">
              <a16:creationId xmlns:a16="http://schemas.microsoft.com/office/drawing/2014/main" id="{4EAADA99-B738-4BD2-9862-AEC4430F8F57}"/>
            </a:ext>
          </a:extLst>
        </xdr:cNvPr>
        <xdr:cNvSpPr txBox="1"/>
      </xdr:nvSpPr>
      <xdr:spPr>
        <a:xfrm>
          <a:off x="762000" y="6253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23</xdr:row>
      <xdr:rowOff>128587</xdr:rowOff>
    </xdr:from>
    <xdr:ext cx="65" cy="172227"/>
    <xdr:sp macro="" textlink="">
      <xdr:nvSpPr>
        <xdr:cNvPr id="236" name="ZoneTexte 235">
          <a:extLst>
            <a:ext uri="{FF2B5EF4-FFF2-40B4-BE49-F238E27FC236}">
              <a16:creationId xmlns:a16="http://schemas.microsoft.com/office/drawing/2014/main" id="{51934893-1046-4F3E-8478-981F7D416762}"/>
            </a:ext>
          </a:extLst>
        </xdr:cNvPr>
        <xdr:cNvSpPr txBox="1"/>
      </xdr:nvSpPr>
      <xdr:spPr>
        <a:xfrm>
          <a:off x="762000" y="6253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23</xdr:row>
      <xdr:rowOff>128587</xdr:rowOff>
    </xdr:from>
    <xdr:ext cx="65" cy="172227"/>
    <xdr:sp macro="" textlink="">
      <xdr:nvSpPr>
        <xdr:cNvPr id="237" name="ZoneTexte 236">
          <a:extLst>
            <a:ext uri="{FF2B5EF4-FFF2-40B4-BE49-F238E27FC236}">
              <a16:creationId xmlns:a16="http://schemas.microsoft.com/office/drawing/2014/main" id="{B86AE453-3ADF-40AA-8703-2C74FFA7135E}"/>
            </a:ext>
          </a:extLst>
        </xdr:cNvPr>
        <xdr:cNvSpPr txBox="1"/>
      </xdr:nvSpPr>
      <xdr:spPr>
        <a:xfrm>
          <a:off x="762000" y="6253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23</xdr:row>
      <xdr:rowOff>128587</xdr:rowOff>
    </xdr:from>
    <xdr:ext cx="65" cy="172227"/>
    <xdr:sp macro="" textlink="">
      <xdr:nvSpPr>
        <xdr:cNvPr id="238" name="ZoneTexte 237">
          <a:extLst>
            <a:ext uri="{FF2B5EF4-FFF2-40B4-BE49-F238E27FC236}">
              <a16:creationId xmlns:a16="http://schemas.microsoft.com/office/drawing/2014/main" id="{42FEBF7D-6B80-4A23-9AF4-59CDEDF4F0F8}"/>
            </a:ext>
          </a:extLst>
        </xdr:cNvPr>
        <xdr:cNvSpPr txBox="1"/>
      </xdr:nvSpPr>
      <xdr:spPr>
        <a:xfrm>
          <a:off x="762000" y="6253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23</xdr:row>
      <xdr:rowOff>128587</xdr:rowOff>
    </xdr:from>
    <xdr:ext cx="65" cy="172227"/>
    <xdr:sp macro="" textlink="">
      <xdr:nvSpPr>
        <xdr:cNvPr id="239" name="ZoneTexte 238">
          <a:extLst>
            <a:ext uri="{FF2B5EF4-FFF2-40B4-BE49-F238E27FC236}">
              <a16:creationId xmlns:a16="http://schemas.microsoft.com/office/drawing/2014/main" id="{24F80760-8306-48B5-A02A-E26AB67BC73B}"/>
            </a:ext>
          </a:extLst>
        </xdr:cNvPr>
        <xdr:cNvSpPr txBox="1"/>
      </xdr:nvSpPr>
      <xdr:spPr>
        <a:xfrm>
          <a:off x="762000" y="6253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24</xdr:row>
      <xdr:rowOff>128587</xdr:rowOff>
    </xdr:from>
    <xdr:ext cx="65" cy="172227"/>
    <xdr:sp macro="" textlink="">
      <xdr:nvSpPr>
        <xdr:cNvPr id="240" name="ZoneTexte 239">
          <a:extLst>
            <a:ext uri="{FF2B5EF4-FFF2-40B4-BE49-F238E27FC236}">
              <a16:creationId xmlns:a16="http://schemas.microsoft.com/office/drawing/2014/main" id="{E0B39920-99F9-471D-9CA6-3251D8167997}"/>
            </a:ext>
          </a:extLst>
        </xdr:cNvPr>
        <xdr:cNvSpPr txBox="1"/>
      </xdr:nvSpPr>
      <xdr:spPr>
        <a:xfrm>
          <a:off x="762000" y="6519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23</xdr:row>
      <xdr:rowOff>128587</xdr:rowOff>
    </xdr:from>
    <xdr:ext cx="65" cy="172227"/>
    <xdr:sp macro="" textlink="">
      <xdr:nvSpPr>
        <xdr:cNvPr id="241" name="ZoneTexte 240">
          <a:extLst>
            <a:ext uri="{FF2B5EF4-FFF2-40B4-BE49-F238E27FC236}">
              <a16:creationId xmlns:a16="http://schemas.microsoft.com/office/drawing/2014/main" id="{8D98C56B-0275-4F0B-9D4F-0A2A21F9CB63}"/>
            </a:ext>
          </a:extLst>
        </xdr:cNvPr>
        <xdr:cNvSpPr txBox="1"/>
      </xdr:nvSpPr>
      <xdr:spPr>
        <a:xfrm>
          <a:off x="762000" y="6253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24</xdr:row>
      <xdr:rowOff>128587</xdr:rowOff>
    </xdr:from>
    <xdr:ext cx="65" cy="172227"/>
    <xdr:sp macro="" textlink="">
      <xdr:nvSpPr>
        <xdr:cNvPr id="242" name="ZoneTexte 241">
          <a:extLst>
            <a:ext uri="{FF2B5EF4-FFF2-40B4-BE49-F238E27FC236}">
              <a16:creationId xmlns:a16="http://schemas.microsoft.com/office/drawing/2014/main" id="{85A44EDA-040E-45D7-9DC4-1EDF6EDB0100}"/>
            </a:ext>
          </a:extLst>
        </xdr:cNvPr>
        <xdr:cNvSpPr txBox="1"/>
      </xdr:nvSpPr>
      <xdr:spPr>
        <a:xfrm>
          <a:off x="762000" y="6519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23</xdr:row>
      <xdr:rowOff>128587</xdr:rowOff>
    </xdr:from>
    <xdr:ext cx="65" cy="172227"/>
    <xdr:sp macro="" textlink="">
      <xdr:nvSpPr>
        <xdr:cNvPr id="243" name="ZoneTexte 242">
          <a:extLst>
            <a:ext uri="{FF2B5EF4-FFF2-40B4-BE49-F238E27FC236}">
              <a16:creationId xmlns:a16="http://schemas.microsoft.com/office/drawing/2014/main" id="{45C3DA02-9D15-414D-B8E1-6D6136F31293}"/>
            </a:ext>
          </a:extLst>
        </xdr:cNvPr>
        <xdr:cNvSpPr txBox="1"/>
      </xdr:nvSpPr>
      <xdr:spPr>
        <a:xfrm>
          <a:off x="762000" y="6253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24</xdr:row>
      <xdr:rowOff>128587</xdr:rowOff>
    </xdr:from>
    <xdr:ext cx="65" cy="172227"/>
    <xdr:sp macro="" textlink="">
      <xdr:nvSpPr>
        <xdr:cNvPr id="244" name="ZoneTexte 243">
          <a:extLst>
            <a:ext uri="{FF2B5EF4-FFF2-40B4-BE49-F238E27FC236}">
              <a16:creationId xmlns:a16="http://schemas.microsoft.com/office/drawing/2014/main" id="{7233A5EA-EAB3-4D37-B44C-FDE2EC484740}"/>
            </a:ext>
          </a:extLst>
        </xdr:cNvPr>
        <xdr:cNvSpPr txBox="1"/>
      </xdr:nvSpPr>
      <xdr:spPr>
        <a:xfrm>
          <a:off x="762000" y="6519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24</xdr:row>
      <xdr:rowOff>128587</xdr:rowOff>
    </xdr:from>
    <xdr:ext cx="65" cy="172227"/>
    <xdr:sp macro="" textlink="">
      <xdr:nvSpPr>
        <xdr:cNvPr id="245" name="ZoneTexte 244">
          <a:extLst>
            <a:ext uri="{FF2B5EF4-FFF2-40B4-BE49-F238E27FC236}">
              <a16:creationId xmlns:a16="http://schemas.microsoft.com/office/drawing/2014/main" id="{4C4061C2-BB3E-49A9-BFA2-82C81C60B488}"/>
            </a:ext>
          </a:extLst>
        </xdr:cNvPr>
        <xdr:cNvSpPr txBox="1"/>
      </xdr:nvSpPr>
      <xdr:spPr>
        <a:xfrm>
          <a:off x="762000" y="6519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24</xdr:row>
      <xdr:rowOff>128587</xdr:rowOff>
    </xdr:from>
    <xdr:ext cx="65" cy="172227"/>
    <xdr:sp macro="" textlink="">
      <xdr:nvSpPr>
        <xdr:cNvPr id="246" name="ZoneTexte 245">
          <a:extLst>
            <a:ext uri="{FF2B5EF4-FFF2-40B4-BE49-F238E27FC236}">
              <a16:creationId xmlns:a16="http://schemas.microsoft.com/office/drawing/2014/main" id="{28EAE9A1-F0D5-414B-93A5-B11321ED2104}"/>
            </a:ext>
          </a:extLst>
        </xdr:cNvPr>
        <xdr:cNvSpPr txBox="1"/>
      </xdr:nvSpPr>
      <xdr:spPr>
        <a:xfrm>
          <a:off x="762000" y="6519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24</xdr:row>
      <xdr:rowOff>128587</xdr:rowOff>
    </xdr:from>
    <xdr:ext cx="65" cy="172227"/>
    <xdr:sp macro="" textlink="">
      <xdr:nvSpPr>
        <xdr:cNvPr id="247" name="ZoneTexte 246">
          <a:extLst>
            <a:ext uri="{FF2B5EF4-FFF2-40B4-BE49-F238E27FC236}">
              <a16:creationId xmlns:a16="http://schemas.microsoft.com/office/drawing/2014/main" id="{F197A6F6-2D3C-4A9A-8B54-67753A532AF5}"/>
            </a:ext>
          </a:extLst>
        </xdr:cNvPr>
        <xdr:cNvSpPr txBox="1"/>
      </xdr:nvSpPr>
      <xdr:spPr>
        <a:xfrm>
          <a:off x="762000" y="6519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24</xdr:row>
      <xdr:rowOff>128587</xdr:rowOff>
    </xdr:from>
    <xdr:ext cx="65" cy="172227"/>
    <xdr:sp macro="" textlink="">
      <xdr:nvSpPr>
        <xdr:cNvPr id="248" name="ZoneTexte 247">
          <a:extLst>
            <a:ext uri="{FF2B5EF4-FFF2-40B4-BE49-F238E27FC236}">
              <a16:creationId xmlns:a16="http://schemas.microsoft.com/office/drawing/2014/main" id="{6CAF68FA-EC0F-4303-9842-6657C0C10126}"/>
            </a:ext>
          </a:extLst>
        </xdr:cNvPr>
        <xdr:cNvSpPr txBox="1"/>
      </xdr:nvSpPr>
      <xdr:spPr>
        <a:xfrm>
          <a:off x="762000" y="6519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25</xdr:row>
      <xdr:rowOff>128587</xdr:rowOff>
    </xdr:from>
    <xdr:ext cx="65" cy="172227"/>
    <xdr:sp macro="" textlink="">
      <xdr:nvSpPr>
        <xdr:cNvPr id="249" name="ZoneTexte 248">
          <a:extLst>
            <a:ext uri="{FF2B5EF4-FFF2-40B4-BE49-F238E27FC236}">
              <a16:creationId xmlns:a16="http://schemas.microsoft.com/office/drawing/2014/main" id="{C91FABC0-E550-408C-89BE-1C2748918E2E}"/>
            </a:ext>
          </a:extLst>
        </xdr:cNvPr>
        <xdr:cNvSpPr txBox="1"/>
      </xdr:nvSpPr>
      <xdr:spPr>
        <a:xfrm>
          <a:off x="762000" y="6786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24</xdr:row>
      <xdr:rowOff>128587</xdr:rowOff>
    </xdr:from>
    <xdr:ext cx="65" cy="172227"/>
    <xdr:sp macro="" textlink="">
      <xdr:nvSpPr>
        <xdr:cNvPr id="250" name="ZoneTexte 249">
          <a:extLst>
            <a:ext uri="{FF2B5EF4-FFF2-40B4-BE49-F238E27FC236}">
              <a16:creationId xmlns:a16="http://schemas.microsoft.com/office/drawing/2014/main" id="{7BAA6BB4-0C9E-4C61-89C0-7B46AC64CC53}"/>
            </a:ext>
          </a:extLst>
        </xdr:cNvPr>
        <xdr:cNvSpPr txBox="1"/>
      </xdr:nvSpPr>
      <xdr:spPr>
        <a:xfrm>
          <a:off x="762000" y="6519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25</xdr:row>
      <xdr:rowOff>128587</xdr:rowOff>
    </xdr:from>
    <xdr:ext cx="65" cy="172227"/>
    <xdr:sp macro="" textlink="">
      <xdr:nvSpPr>
        <xdr:cNvPr id="251" name="ZoneTexte 250">
          <a:extLst>
            <a:ext uri="{FF2B5EF4-FFF2-40B4-BE49-F238E27FC236}">
              <a16:creationId xmlns:a16="http://schemas.microsoft.com/office/drawing/2014/main" id="{72AFB710-4DC8-4CEA-AC48-83707837A078}"/>
            </a:ext>
          </a:extLst>
        </xdr:cNvPr>
        <xdr:cNvSpPr txBox="1"/>
      </xdr:nvSpPr>
      <xdr:spPr>
        <a:xfrm>
          <a:off x="762000" y="6786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24</xdr:row>
      <xdr:rowOff>128587</xdr:rowOff>
    </xdr:from>
    <xdr:ext cx="65" cy="172227"/>
    <xdr:sp macro="" textlink="">
      <xdr:nvSpPr>
        <xdr:cNvPr id="252" name="ZoneTexte 251">
          <a:extLst>
            <a:ext uri="{FF2B5EF4-FFF2-40B4-BE49-F238E27FC236}">
              <a16:creationId xmlns:a16="http://schemas.microsoft.com/office/drawing/2014/main" id="{4D3CD60C-DB35-40AA-B8D1-5AFCFCB7498D}"/>
            </a:ext>
          </a:extLst>
        </xdr:cNvPr>
        <xdr:cNvSpPr txBox="1"/>
      </xdr:nvSpPr>
      <xdr:spPr>
        <a:xfrm>
          <a:off x="762000" y="6519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25</xdr:row>
      <xdr:rowOff>128587</xdr:rowOff>
    </xdr:from>
    <xdr:ext cx="65" cy="172227"/>
    <xdr:sp macro="" textlink="">
      <xdr:nvSpPr>
        <xdr:cNvPr id="253" name="ZoneTexte 252">
          <a:extLst>
            <a:ext uri="{FF2B5EF4-FFF2-40B4-BE49-F238E27FC236}">
              <a16:creationId xmlns:a16="http://schemas.microsoft.com/office/drawing/2014/main" id="{6FB7DE8A-2097-460F-86BA-B113FC84CE1D}"/>
            </a:ext>
          </a:extLst>
        </xdr:cNvPr>
        <xdr:cNvSpPr txBox="1"/>
      </xdr:nvSpPr>
      <xdr:spPr>
        <a:xfrm>
          <a:off x="762000" y="6786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25</xdr:row>
      <xdr:rowOff>128587</xdr:rowOff>
    </xdr:from>
    <xdr:ext cx="65" cy="172227"/>
    <xdr:sp macro="" textlink="">
      <xdr:nvSpPr>
        <xdr:cNvPr id="254" name="ZoneTexte 253">
          <a:extLst>
            <a:ext uri="{FF2B5EF4-FFF2-40B4-BE49-F238E27FC236}">
              <a16:creationId xmlns:a16="http://schemas.microsoft.com/office/drawing/2014/main" id="{9BB5613F-B2E9-4E52-BED2-EC55A67F21CA}"/>
            </a:ext>
          </a:extLst>
        </xdr:cNvPr>
        <xdr:cNvSpPr txBox="1"/>
      </xdr:nvSpPr>
      <xdr:spPr>
        <a:xfrm>
          <a:off x="762000" y="6786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25</xdr:row>
      <xdr:rowOff>128587</xdr:rowOff>
    </xdr:from>
    <xdr:ext cx="65" cy="172227"/>
    <xdr:sp macro="" textlink="">
      <xdr:nvSpPr>
        <xdr:cNvPr id="255" name="ZoneTexte 254">
          <a:extLst>
            <a:ext uri="{FF2B5EF4-FFF2-40B4-BE49-F238E27FC236}">
              <a16:creationId xmlns:a16="http://schemas.microsoft.com/office/drawing/2014/main" id="{95790D4E-F754-4B8A-9063-30E5A4BD7B3F}"/>
            </a:ext>
          </a:extLst>
        </xdr:cNvPr>
        <xdr:cNvSpPr txBox="1"/>
      </xdr:nvSpPr>
      <xdr:spPr>
        <a:xfrm>
          <a:off x="762000" y="6786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25</xdr:row>
      <xdr:rowOff>128587</xdr:rowOff>
    </xdr:from>
    <xdr:ext cx="65" cy="172227"/>
    <xdr:sp macro="" textlink="">
      <xdr:nvSpPr>
        <xdr:cNvPr id="256" name="ZoneTexte 255">
          <a:extLst>
            <a:ext uri="{FF2B5EF4-FFF2-40B4-BE49-F238E27FC236}">
              <a16:creationId xmlns:a16="http://schemas.microsoft.com/office/drawing/2014/main" id="{679BFC8C-1153-4793-8911-3B7675C99D7C}"/>
            </a:ext>
          </a:extLst>
        </xdr:cNvPr>
        <xdr:cNvSpPr txBox="1"/>
      </xdr:nvSpPr>
      <xdr:spPr>
        <a:xfrm>
          <a:off x="762000" y="6786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25</xdr:row>
      <xdr:rowOff>128587</xdr:rowOff>
    </xdr:from>
    <xdr:ext cx="65" cy="172227"/>
    <xdr:sp macro="" textlink="">
      <xdr:nvSpPr>
        <xdr:cNvPr id="257" name="ZoneTexte 256">
          <a:extLst>
            <a:ext uri="{FF2B5EF4-FFF2-40B4-BE49-F238E27FC236}">
              <a16:creationId xmlns:a16="http://schemas.microsoft.com/office/drawing/2014/main" id="{B1C659A3-E0B4-4BAE-A25E-5E9B2BE6E68A}"/>
            </a:ext>
          </a:extLst>
        </xdr:cNvPr>
        <xdr:cNvSpPr txBox="1"/>
      </xdr:nvSpPr>
      <xdr:spPr>
        <a:xfrm>
          <a:off x="762000" y="6786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26</xdr:row>
      <xdr:rowOff>128587</xdr:rowOff>
    </xdr:from>
    <xdr:ext cx="65" cy="172227"/>
    <xdr:sp macro="" textlink="">
      <xdr:nvSpPr>
        <xdr:cNvPr id="258" name="ZoneTexte 257">
          <a:extLst>
            <a:ext uri="{FF2B5EF4-FFF2-40B4-BE49-F238E27FC236}">
              <a16:creationId xmlns:a16="http://schemas.microsoft.com/office/drawing/2014/main" id="{7D2DAB3A-7399-4DA1-A2E5-D5FD4CA59871}"/>
            </a:ext>
          </a:extLst>
        </xdr:cNvPr>
        <xdr:cNvSpPr txBox="1"/>
      </xdr:nvSpPr>
      <xdr:spPr>
        <a:xfrm>
          <a:off x="762000" y="7062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25</xdr:row>
      <xdr:rowOff>128587</xdr:rowOff>
    </xdr:from>
    <xdr:ext cx="65" cy="172227"/>
    <xdr:sp macro="" textlink="">
      <xdr:nvSpPr>
        <xdr:cNvPr id="259" name="ZoneTexte 258">
          <a:extLst>
            <a:ext uri="{FF2B5EF4-FFF2-40B4-BE49-F238E27FC236}">
              <a16:creationId xmlns:a16="http://schemas.microsoft.com/office/drawing/2014/main" id="{8A27F9ED-26DE-4F4E-824A-276DFA5AA994}"/>
            </a:ext>
          </a:extLst>
        </xdr:cNvPr>
        <xdr:cNvSpPr txBox="1"/>
      </xdr:nvSpPr>
      <xdr:spPr>
        <a:xfrm>
          <a:off x="762000" y="6786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26</xdr:row>
      <xdr:rowOff>128587</xdr:rowOff>
    </xdr:from>
    <xdr:ext cx="65" cy="172227"/>
    <xdr:sp macro="" textlink="">
      <xdr:nvSpPr>
        <xdr:cNvPr id="260" name="ZoneTexte 259">
          <a:extLst>
            <a:ext uri="{FF2B5EF4-FFF2-40B4-BE49-F238E27FC236}">
              <a16:creationId xmlns:a16="http://schemas.microsoft.com/office/drawing/2014/main" id="{3524B4D9-BFAF-4A2B-A2C8-F1A9B6D6D67F}"/>
            </a:ext>
          </a:extLst>
        </xdr:cNvPr>
        <xdr:cNvSpPr txBox="1"/>
      </xdr:nvSpPr>
      <xdr:spPr>
        <a:xfrm>
          <a:off x="762000" y="7062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25</xdr:row>
      <xdr:rowOff>128587</xdr:rowOff>
    </xdr:from>
    <xdr:ext cx="65" cy="172227"/>
    <xdr:sp macro="" textlink="">
      <xdr:nvSpPr>
        <xdr:cNvPr id="261" name="ZoneTexte 260">
          <a:extLst>
            <a:ext uri="{FF2B5EF4-FFF2-40B4-BE49-F238E27FC236}">
              <a16:creationId xmlns:a16="http://schemas.microsoft.com/office/drawing/2014/main" id="{5ABA11CE-CA64-4676-83E5-812BB706DF13}"/>
            </a:ext>
          </a:extLst>
        </xdr:cNvPr>
        <xdr:cNvSpPr txBox="1"/>
      </xdr:nvSpPr>
      <xdr:spPr>
        <a:xfrm>
          <a:off x="762000" y="6786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26</xdr:row>
      <xdr:rowOff>128587</xdr:rowOff>
    </xdr:from>
    <xdr:ext cx="65" cy="172227"/>
    <xdr:sp macro="" textlink="">
      <xdr:nvSpPr>
        <xdr:cNvPr id="262" name="ZoneTexte 261">
          <a:extLst>
            <a:ext uri="{FF2B5EF4-FFF2-40B4-BE49-F238E27FC236}">
              <a16:creationId xmlns:a16="http://schemas.microsoft.com/office/drawing/2014/main" id="{D727F52A-68E0-4BAE-9ECF-8B23858FBB79}"/>
            </a:ext>
          </a:extLst>
        </xdr:cNvPr>
        <xdr:cNvSpPr txBox="1"/>
      </xdr:nvSpPr>
      <xdr:spPr>
        <a:xfrm>
          <a:off x="762000" y="7062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26</xdr:row>
      <xdr:rowOff>128587</xdr:rowOff>
    </xdr:from>
    <xdr:ext cx="65" cy="172227"/>
    <xdr:sp macro="" textlink="">
      <xdr:nvSpPr>
        <xdr:cNvPr id="263" name="ZoneTexte 262">
          <a:extLst>
            <a:ext uri="{FF2B5EF4-FFF2-40B4-BE49-F238E27FC236}">
              <a16:creationId xmlns:a16="http://schemas.microsoft.com/office/drawing/2014/main" id="{B67D3344-1FE9-4F82-A55D-D5BA06642577}"/>
            </a:ext>
          </a:extLst>
        </xdr:cNvPr>
        <xdr:cNvSpPr txBox="1"/>
      </xdr:nvSpPr>
      <xdr:spPr>
        <a:xfrm>
          <a:off x="762000" y="7062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26</xdr:row>
      <xdr:rowOff>128587</xdr:rowOff>
    </xdr:from>
    <xdr:ext cx="65" cy="172227"/>
    <xdr:sp macro="" textlink="">
      <xdr:nvSpPr>
        <xdr:cNvPr id="264" name="ZoneTexte 263">
          <a:extLst>
            <a:ext uri="{FF2B5EF4-FFF2-40B4-BE49-F238E27FC236}">
              <a16:creationId xmlns:a16="http://schemas.microsoft.com/office/drawing/2014/main" id="{2C1CE4CA-F5B8-48A8-96F6-D05977EA7DE8}"/>
            </a:ext>
          </a:extLst>
        </xdr:cNvPr>
        <xdr:cNvSpPr txBox="1"/>
      </xdr:nvSpPr>
      <xdr:spPr>
        <a:xfrm>
          <a:off x="762000" y="7062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26</xdr:row>
      <xdr:rowOff>128587</xdr:rowOff>
    </xdr:from>
    <xdr:ext cx="65" cy="172227"/>
    <xdr:sp macro="" textlink="">
      <xdr:nvSpPr>
        <xdr:cNvPr id="265" name="ZoneTexte 264">
          <a:extLst>
            <a:ext uri="{FF2B5EF4-FFF2-40B4-BE49-F238E27FC236}">
              <a16:creationId xmlns:a16="http://schemas.microsoft.com/office/drawing/2014/main" id="{47CECCF4-0FA9-4049-99C9-2D38F1C3F14D}"/>
            </a:ext>
          </a:extLst>
        </xdr:cNvPr>
        <xdr:cNvSpPr txBox="1"/>
      </xdr:nvSpPr>
      <xdr:spPr>
        <a:xfrm>
          <a:off x="762000" y="7062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26</xdr:row>
      <xdr:rowOff>128587</xdr:rowOff>
    </xdr:from>
    <xdr:ext cx="65" cy="172227"/>
    <xdr:sp macro="" textlink="">
      <xdr:nvSpPr>
        <xdr:cNvPr id="266" name="ZoneTexte 265">
          <a:extLst>
            <a:ext uri="{FF2B5EF4-FFF2-40B4-BE49-F238E27FC236}">
              <a16:creationId xmlns:a16="http://schemas.microsoft.com/office/drawing/2014/main" id="{B9AA4A14-605E-4ACE-8522-AF7D7A14822F}"/>
            </a:ext>
          </a:extLst>
        </xdr:cNvPr>
        <xdr:cNvSpPr txBox="1"/>
      </xdr:nvSpPr>
      <xdr:spPr>
        <a:xfrm>
          <a:off x="762000" y="7062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27</xdr:row>
      <xdr:rowOff>128587</xdr:rowOff>
    </xdr:from>
    <xdr:ext cx="65" cy="172227"/>
    <xdr:sp macro="" textlink="">
      <xdr:nvSpPr>
        <xdr:cNvPr id="267" name="ZoneTexte 266">
          <a:extLst>
            <a:ext uri="{FF2B5EF4-FFF2-40B4-BE49-F238E27FC236}">
              <a16:creationId xmlns:a16="http://schemas.microsoft.com/office/drawing/2014/main" id="{401B8943-33A0-4A10-89ED-22AC49DB9A41}"/>
            </a:ext>
          </a:extLst>
        </xdr:cNvPr>
        <xdr:cNvSpPr txBox="1"/>
      </xdr:nvSpPr>
      <xdr:spPr>
        <a:xfrm>
          <a:off x="762000" y="734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26</xdr:row>
      <xdr:rowOff>128587</xdr:rowOff>
    </xdr:from>
    <xdr:ext cx="65" cy="172227"/>
    <xdr:sp macro="" textlink="">
      <xdr:nvSpPr>
        <xdr:cNvPr id="268" name="ZoneTexte 267">
          <a:extLst>
            <a:ext uri="{FF2B5EF4-FFF2-40B4-BE49-F238E27FC236}">
              <a16:creationId xmlns:a16="http://schemas.microsoft.com/office/drawing/2014/main" id="{7B2E1312-CB89-419A-8C4F-7A8583441EFA}"/>
            </a:ext>
          </a:extLst>
        </xdr:cNvPr>
        <xdr:cNvSpPr txBox="1"/>
      </xdr:nvSpPr>
      <xdr:spPr>
        <a:xfrm>
          <a:off x="762000" y="7062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27</xdr:row>
      <xdr:rowOff>128587</xdr:rowOff>
    </xdr:from>
    <xdr:ext cx="65" cy="172227"/>
    <xdr:sp macro="" textlink="">
      <xdr:nvSpPr>
        <xdr:cNvPr id="269" name="ZoneTexte 268">
          <a:extLst>
            <a:ext uri="{FF2B5EF4-FFF2-40B4-BE49-F238E27FC236}">
              <a16:creationId xmlns:a16="http://schemas.microsoft.com/office/drawing/2014/main" id="{281C9507-AF1C-4FC1-8174-2E7D92FA1AB9}"/>
            </a:ext>
          </a:extLst>
        </xdr:cNvPr>
        <xdr:cNvSpPr txBox="1"/>
      </xdr:nvSpPr>
      <xdr:spPr>
        <a:xfrm>
          <a:off x="762000" y="734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26</xdr:row>
      <xdr:rowOff>128587</xdr:rowOff>
    </xdr:from>
    <xdr:ext cx="65" cy="172227"/>
    <xdr:sp macro="" textlink="">
      <xdr:nvSpPr>
        <xdr:cNvPr id="270" name="ZoneTexte 269">
          <a:extLst>
            <a:ext uri="{FF2B5EF4-FFF2-40B4-BE49-F238E27FC236}">
              <a16:creationId xmlns:a16="http://schemas.microsoft.com/office/drawing/2014/main" id="{EBD88BA7-169C-47E7-9B67-D3E0B6C5659B}"/>
            </a:ext>
          </a:extLst>
        </xdr:cNvPr>
        <xdr:cNvSpPr txBox="1"/>
      </xdr:nvSpPr>
      <xdr:spPr>
        <a:xfrm>
          <a:off x="762000" y="7062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27</xdr:row>
      <xdr:rowOff>128587</xdr:rowOff>
    </xdr:from>
    <xdr:ext cx="65" cy="172227"/>
    <xdr:sp macro="" textlink="">
      <xdr:nvSpPr>
        <xdr:cNvPr id="271" name="ZoneTexte 270">
          <a:extLst>
            <a:ext uri="{FF2B5EF4-FFF2-40B4-BE49-F238E27FC236}">
              <a16:creationId xmlns:a16="http://schemas.microsoft.com/office/drawing/2014/main" id="{5CDE574E-6A77-4F2B-BFD8-6F4256DA01BF}"/>
            </a:ext>
          </a:extLst>
        </xdr:cNvPr>
        <xdr:cNvSpPr txBox="1"/>
      </xdr:nvSpPr>
      <xdr:spPr>
        <a:xfrm>
          <a:off x="762000" y="734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27</xdr:row>
      <xdr:rowOff>128587</xdr:rowOff>
    </xdr:from>
    <xdr:ext cx="65" cy="172227"/>
    <xdr:sp macro="" textlink="">
      <xdr:nvSpPr>
        <xdr:cNvPr id="272" name="ZoneTexte 271">
          <a:extLst>
            <a:ext uri="{FF2B5EF4-FFF2-40B4-BE49-F238E27FC236}">
              <a16:creationId xmlns:a16="http://schemas.microsoft.com/office/drawing/2014/main" id="{FA48E179-A777-4AED-814D-6762287FF6BD}"/>
            </a:ext>
          </a:extLst>
        </xdr:cNvPr>
        <xdr:cNvSpPr txBox="1"/>
      </xdr:nvSpPr>
      <xdr:spPr>
        <a:xfrm>
          <a:off x="762000" y="734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27</xdr:row>
      <xdr:rowOff>128587</xdr:rowOff>
    </xdr:from>
    <xdr:ext cx="65" cy="172227"/>
    <xdr:sp macro="" textlink="">
      <xdr:nvSpPr>
        <xdr:cNvPr id="273" name="ZoneTexte 272">
          <a:extLst>
            <a:ext uri="{FF2B5EF4-FFF2-40B4-BE49-F238E27FC236}">
              <a16:creationId xmlns:a16="http://schemas.microsoft.com/office/drawing/2014/main" id="{80F94D55-86F0-47B6-9ABF-3CE604603042}"/>
            </a:ext>
          </a:extLst>
        </xdr:cNvPr>
        <xdr:cNvSpPr txBox="1"/>
      </xdr:nvSpPr>
      <xdr:spPr>
        <a:xfrm>
          <a:off x="762000" y="734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27</xdr:row>
      <xdr:rowOff>128587</xdr:rowOff>
    </xdr:from>
    <xdr:ext cx="65" cy="172227"/>
    <xdr:sp macro="" textlink="">
      <xdr:nvSpPr>
        <xdr:cNvPr id="274" name="ZoneTexte 273">
          <a:extLst>
            <a:ext uri="{FF2B5EF4-FFF2-40B4-BE49-F238E27FC236}">
              <a16:creationId xmlns:a16="http://schemas.microsoft.com/office/drawing/2014/main" id="{FA4F1B3C-B755-48A6-9FA3-E3E5239910F3}"/>
            </a:ext>
          </a:extLst>
        </xdr:cNvPr>
        <xdr:cNvSpPr txBox="1"/>
      </xdr:nvSpPr>
      <xdr:spPr>
        <a:xfrm>
          <a:off x="762000" y="734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27</xdr:row>
      <xdr:rowOff>128587</xdr:rowOff>
    </xdr:from>
    <xdr:ext cx="65" cy="172227"/>
    <xdr:sp macro="" textlink="">
      <xdr:nvSpPr>
        <xdr:cNvPr id="275" name="ZoneTexte 274">
          <a:extLst>
            <a:ext uri="{FF2B5EF4-FFF2-40B4-BE49-F238E27FC236}">
              <a16:creationId xmlns:a16="http://schemas.microsoft.com/office/drawing/2014/main" id="{79DA61E6-FCC2-4614-8B5E-DB555DB4CD20}"/>
            </a:ext>
          </a:extLst>
        </xdr:cNvPr>
        <xdr:cNvSpPr txBox="1"/>
      </xdr:nvSpPr>
      <xdr:spPr>
        <a:xfrm>
          <a:off x="762000" y="734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28</xdr:row>
      <xdr:rowOff>128587</xdr:rowOff>
    </xdr:from>
    <xdr:ext cx="65" cy="172227"/>
    <xdr:sp macro="" textlink="">
      <xdr:nvSpPr>
        <xdr:cNvPr id="276" name="ZoneTexte 275">
          <a:extLst>
            <a:ext uri="{FF2B5EF4-FFF2-40B4-BE49-F238E27FC236}">
              <a16:creationId xmlns:a16="http://schemas.microsoft.com/office/drawing/2014/main" id="{8AA03168-C8BB-47FF-91A4-26B3BA71F9F9}"/>
            </a:ext>
          </a:extLst>
        </xdr:cNvPr>
        <xdr:cNvSpPr txBox="1"/>
      </xdr:nvSpPr>
      <xdr:spPr>
        <a:xfrm>
          <a:off x="762000" y="7624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27</xdr:row>
      <xdr:rowOff>128587</xdr:rowOff>
    </xdr:from>
    <xdr:ext cx="65" cy="172227"/>
    <xdr:sp macro="" textlink="">
      <xdr:nvSpPr>
        <xdr:cNvPr id="277" name="ZoneTexte 276">
          <a:extLst>
            <a:ext uri="{FF2B5EF4-FFF2-40B4-BE49-F238E27FC236}">
              <a16:creationId xmlns:a16="http://schemas.microsoft.com/office/drawing/2014/main" id="{1F5A33CC-CE63-49CC-92CB-4DDF7EC2DAD4}"/>
            </a:ext>
          </a:extLst>
        </xdr:cNvPr>
        <xdr:cNvSpPr txBox="1"/>
      </xdr:nvSpPr>
      <xdr:spPr>
        <a:xfrm>
          <a:off x="762000" y="734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28</xdr:row>
      <xdr:rowOff>128587</xdr:rowOff>
    </xdr:from>
    <xdr:ext cx="65" cy="172227"/>
    <xdr:sp macro="" textlink="">
      <xdr:nvSpPr>
        <xdr:cNvPr id="278" name="ZoneTexte 277">
          <a:extLst>
            <a:ext uri="{FF2B5EF4-FFF2-40B4-BE49-F238E27FC236}">
              <a16:creationId xmlns:a16="http://schemas.microsoft.com/office/drawing/2014/main" id="{06156B28-F516-44DE-A1B2-7B6918568D40}"/>
            </a:ext>
          </a:extLst>
        </xdr:cNvPr>
        <xdr:cNvSpPr txBox="1"/>
      </xdr:nvSpPr>
      <xdr:spPr>
        <a:xfrm>
          <a:off x="762000" y="7624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27</xdr:row>
      <xdr:rowOff>128587</xdr:rowOff>
    </xdr:from>
    <xdr:ext cx="65" cy="172227"/>
    <xdr:sp macro="" textlink="">
      <xdr:nvSpPr>
        <xdr:cNvPr id="279" name="ZoneTexte 278">
          <a:extLst>
            <a:ext uri="{FF2B5EF4-FFF2-40B4-BE49-F238E27FC236}">
              <a16:creationId xmlns:a16="http://schemas.microsoft.com/office/drawing/2014/main" id="{8B7FB994-13ED-41A3-BE68-EA7AB1862124}"/>
            </a:ext>
          </a:extLst>
        </xdr:cNvPr>
        <xdr:cNvSpPr txBox="1"/>
      </xdr:nvSpPr>
      <xdr:spPr>
        <a:xfrm>
          <a:off x="762000" y="734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28</xdr:row>
      <xdr:rowOff>128587</xdr:rowOff>
    </xdr:from>
    <xdr:ext cx="65" cy="172227"/>
    <xdr:sp macro="" textlink="">
      <xdr:nvSpPr>
        <xdr:cNvPr id="280" name="ZoneTexte 279">
          <a:extLst>
            <a:ext uri="{FF2B5EF4-FFF2-40B4-BE49-F238E27FC236}">
              <a16:creationId xmlns:a16="http://schemas.microsoft.com/office/drawing/2014/main" id="{F95535A6-CEEE-405A-A1BA-F57A668F1580}"/>
            </a:ext>
          </a:extLst>
        </xdr:cNvPr>
        <xdr:cNvSpPr txBox="1"/>
      </xdr:nvSpPr>
      <xdr:spPr>
        <a:xfrm>
          <a:off x="762000" y="7624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28</xdr:row>
      <xdr:rowOff>128587</xdr:rowOff>
    </xdr:from>
    <xdr:ext cx="65" cy="172227"/>
    <xdr:sp macro="" textlink="">
      <xdr:nvSpPr>
        <xdr:cNvPr id="281" name="ZoneTexte 280">
          <a:extLst>
            <a:ext uri="{FF2B5EF4-FFF2-40B4-BE49-F238E27FC236}">
              <a16:creationId xmlns:a16="http://schemas.microsoft.com/office/drawing/2014/main" id="{F84FB982-E1A1-455C-B026-FA32A3F2A4B0}"/>
            </a:ext>
          </a:extLst>
        </xdr:cNvPr>
        <xdr:cNvSpPr txBox="1"/>
      </xdr:nvSpPr>
      <xdr:spPr>
        <a:xfrm>
          <a:off x="762000" y="7624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28</xdr:row>
      <xdr:rowOff>128587</xdr:rowOff>
    </xdr:from>
    <xdr:ext cx="65" cy="172227"/>
    <xdr:sp macro="" textlink="">
      <xdr:nvSpPr>
        <xdr:cNvPr id="282" name="ZoneTexte 281">
          <a:extLst>
            <a:ext uri="{FF2B5EF4-FFF2-40B4-BE49-F238E27FC236}">
              <a16:creationId xmlns:a16="http://schemas.microsoft.com/office/drawing/2014/main" id="{55CBD110-AD14-4B10-93ED-4BCE114244AC}"/>
            </a:ext>
          </a:extLst>
        </xdr:cNvPr>
        <xdr:cNvSpPr txBox="1"/>
      </xdr:nvSpPr>
      <xdr:spPr>
        <a:xfrm>
          <a:off x="762000" y="7624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28</xdr:row>
      <xdr:rowOff>128587</xdr:rowOff>
    </xdr:from>
    <xdr:ext cx="65" cy="172227"/>
    <xdr:sp macro="" textlink="">
      <xdr:nvSpPr>
        <xdr:cNvPr id="283" name="ZoneTexte 282">
          <a:extLst>
            <a:ext uri="{FF2B5EF4-FFF2-40B4-BE49-F238E27FC236}">
              <a16:creationId xmlns:a16="http://schemas.microsoft.com/office/drawing/2014/main" id="{47CD3B86-E9C1-4E79-99A1-13F205B65CD0}"/>
            </a:ext>
          </a:extLst>
        </xdr:cNvPr>
        <xdr:cNvSpPr txBox="1"/>
      </xdr:nvSpPr>
      <xdr:spPr>
        <a:xfrm>
          <a:off x="762000" y="7624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28</xdr:row>
      <xdr:rowOff>128587</xdr:rowOff>
    </xdr:from>
    <xdr:ext cx="65" cy="172227"/>
    <xdr:sp macro="" textlink="">
      <xdr:nvSpPr>
        <xdr:cNvPr id="284" name="ZoneTexte 283">
          <a:extLst>
            <a:ext uri="{FF2B5EF4-FFF2-40B4-BE49-F238E27FC236}">
              <a16:creationId xmlns:a16="http://schemas.microsoft.com/office/drawing/2014/main" id="{0AED7DB0-BC8E-4F49-A7A6-712C4E1516C7}"/>
            </a:ext>
          </a:extLst>
        </xdr:cNvPr>
        <xdr:cNvSpPr txBox="1"/>
      </xdr:nvSpPr>
      <xdr:spPr>
        <a:xfrm>
          <a:off x="762000" y="7624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29</xdr:row>
      <xdr:rowOff>128587</xdr:rowOff>
    </xdr:from>
    <xdr:ext cx="65" cy="172227"/>
    <xdr:sp macro="" textlink="">
      <xdr:nvSpPr>
        <xdr:cNvPr id="285" name="ZoneTexte 284">
          <a:extLst>
            <a:ext uri="{FF2B5EF4-FFF2-40B4-BE49-F238E27FC236}">
              <a16:creationId xmlns:a16="http://schemas.microsoft.com/office/drawing/2014/main" id="{77218D89-CFF9-4F3C-972A-D78EDF43435F}"/>
            </a:ext>
          </a:extLst>
        </xdr:cNvPr>
        <xdr:cNvSpPr txBox="1"/>
      </xdr:nvSpPr>
      <xdr:spPr>
        <a:xfrm>
          <a:off x="762000" y="789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28</xdr:row>
      <xdr:rowOff>128587</xdr:rowOff>
    </xdr:from>
    <xdr:ext cx="65" cy="172227"/>
    <xdr:sp macro="" textlink="">
      <xdr:nvSpPr>
        <xdr:cNvPr id="286" name="ZoneTexte 285">
          <a:extLst>
            <a:ext uri="{FF2B5EF4-FFF2-40B4-BE49-F238E27FC236}">
              <a16:creationId xmlns:a16="http://schemas.microsoft.com/office/drawing/2014/main" id="{0CD0D0BC-9FDA-43F7-8B8D-C765EBCBDADA}"/>
            </a:ext>
          </a:extLst>
        </xdr:cNvPr>
        <xdr:cNvSpPr txBox="1"/>
      </xdr:nvSpPr>
      <xdr:spPr>
        <a:xfrm>
          <a:off x="762000" y="7624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29</xdr:row>
      <xdr:rowOff>128587</xdr:rowOff>
    </xdr:from>
    <xdr:ext cx="65" cy="172227"/>
    <xdr:sp macro="" textlink="">
      <xdr:nvSpPr>
        <xdr:cNvPr id="287" name="ZoneTexte 286">
          <a:extLst>
            <a:ext uri="{FF2B5EF4-FFF2-40B4-BE49-F238E27FC236}">
              <a16:creationId xmlns:a16="http://schemas.microsoft.com/office/drawing/2014/main" id="{9E801894-6E3B-4B6F-A533-713B1BD4BBE3}"/>
            </a:ext>
          </a:extLst>
        </xdr:cNvPr>
        <xdr:cNvSpPr txBox="1"/>
      </xdr:nvSpPr>
      <xdr:spPr>
        <a:xfrm>
          <a:off x="762000" y="789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28</xdr:row>
      <xdr:rowOff>128587</xdr:rowOff>
    </xdr:from>
    <xdr:ext cx="65" cy="172227"/>
    <xdr:sp macro="" textlink="">
      <xdr:nvSpPr>
        <xdr:cNvPr id="288" name="ZoneTexte 287">
          <a:extLst>
            <a:ext uri="{FF2B5EF4-FFF2-40B4-BE49-F238E27FC236}">
              <a16:creationId xmlns:a16="http://schemas.microsoft.com/office/drawing/2014/main" id="{FA728973-3266-498A-9549-591310E24E03}"/>
            </a:ext>
          </a:extLst>
        </xdr:cNvPr>
        <xdr:cNvSpPr txBox="1"/>
      </xdr:nvSpPr>
      <xdr:spPr>
        <a:xfrm>
          <a:off x="762000" y="7624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29</xdr:row>
      <xdr:rowOff>128587</xdr:rowOff>
    </xdr:from>
    <xdr:ext cx="65" cy="172227"/>
    <xdr:sp macro="" textlink="">
      <xdr:nvSpPr>
        <xdr:cNvPr id="289" name="ZoneTexte 288">
          <a:extLst>
            <a:ext uri="{FF2B5EF4-FFF2-40B4-BE49-F238E27FC236}">
              <a16:creationId xmlns:a16="http://schemas.microsoft.com/office/drawing/2014/main" id="{54145DD5-AD1D-45AF-B4D5-CE9B77D795A6}"/>
            </a:ext>
          </a:extLst>
        </xdr:cNvPr>
        <xdr:cNvSpPr txBox="1"/>
      </xdr:nvSpPr>
      <xdr:spPr>
        <a:xfrm>
          <a:off x="762000" y="789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29</xdr:row>
      <xdr:rowOff>128587</xdr:rowOff>
    </xdr:from>
    <xdr:ext cx="65" cy="172227"/>
    <xdr:sp macro="" textlink="">
      <xdr:nvSpPr>
        <xdr:cNvPr id="290" name="ZoneTexte 289">
          <a:extLst>
            <a:ext uri="{FF2B5EF4-FFF2-40B4-BE49-F238E27FC236}">
              <a16:creationId xmlns:a16="http://schemas.microsoft.com/office/drawing/2014/main" id="{F9657D3C-0428-49EF-B00D-D5AFBEBFA34F}"/>
            </a:ext>
          </a:extLst>
        </xdr:cNvPr>
        <xdr:cNvSpPr txBox="1"/>
      </xdr:nvSpPr>
      <xdr:spPr>
        <a:xfrm>
          <a:off x="762000" y="789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29</xdr:row>
      <xdr:rowOff>128587</xdr:rowOff>
    </xdr:from>
    <xdr:ext cx="65" cy="172227"/>
    <xdr:sp macro="" textlink="">
      <xdr:nvSpPr>
        <xdr:cNvPr id="291" name="ZoneTexte 290">
          <a:extLst>
            <a:ext uri="{FF2B5EF4-FFF2-40B4-BE49-F238E27FC236}">
              <a16:creationId xmlns:a16="http://schemas.microsoft.com/office/drawing/2014/main" id="{9C51E5C4-D63A-4C8B-9576-94FC33C368A4}"/>
            </a:ext>
          </a:extLst>
        </xdr:cNvPr>
        <xdr:cNvSpPr txBox="1"/>
      </xdr:nvSpPr>
      <xdr:spPr>
        <a:xfrm>
          <a:off x="762000" y="789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29</xdr:row>
      <xdr:rowOff>128587</xdr:rowOff>
    </xdr:from>
    <xdr:ext cx="65" cy="172227"/>
    <xdr:sp macro="" textlink="">
      <xdr:nvSpPr>
        <xdr:cNvPr id="292" name="ZoneTexte 291">
          <a:extLst>
            <a:ext uri="{FF2B5EF4-FFF2-40B4-BE49-F238E27FC236}">
              <a16:creationId xmlns:a16="http://schemas.microsoft.com/office/drawing/2014/main" id="{C8765F56-0B29-41FC-8BA8-22EF69CC4903}"/>
            </a:ext>
          </a:extLst>
        </xdr:cNvPr>
        <xdr:cNvSpPr txBox="1"/>
      </xdr:nvSpPr>
      <xdr:spPr>
        <a:xfrm>
          <a:off x="762000" y="789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29</xdr:row>
      <xdr:rowOff>128587</xdr:rowOff>
    </xdr:from>
    <xdr:ext cx="65" cy="172227"/>
    <xdr:sp macro="" textlink="">
      <xdr:nvSpPr>
        <xdr:cNvPr id="293" name="ZoneTexte 292">
          <a:extLst>
            <a:ext uri="{FF2B5EF4-FFF2-40B4-BE49-F238E27FC236}">
              <a16:creationId xmlns:a16="http://schemas.microsoft.com/office/drawing/2014/main" id="{350F4E93-7CDB-4510-B086-EF86DA083602}"/>
            </a:ext>
          </a:extLst>
        </xdr:cNvPr>
        <xdr:cNvSpPr txBox="1"/>
      </xdr:nvSpPr>
      <xdr:spPr>
        <a:xfrm>
          <a:off x="762000" y="789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30</xdr:row>
      <xdr:rowOff>128587</xdr:rowOff>
    </xdr:from>
    <xdr:ext cx="65" cy="172227"/>
    <xdr:sp macro="" textlink="">
      <xdr:nvSpPr>
        <xdr:cNvPr id="294" name="ZoneTexte 293">
          <a:extLst>
            <a:ext uri="{FF2B5EF4-FFF2-40B4-BE49-F238E27FC236}">
              <a16:creationId xmlns:a16="http://schemas.microsoft.com/office/drawing/2014/main" id="{94DCCFE5-1853-4AC1-BF37-A82BA6CF8E23}"/>
            </a:ext>
          </a:extLst>
        </xdr:cNvPr>
        <xdr:cNvSpPr txBox="1"/>
      </xdr:nvSpPr>
      <xdr:spPr>
        <a:xfrm>
          <a:off x="762000" y="8158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29</xdr:row>
      <xdr:rowOff>128587</xdr:rowOff>
    </xdr:from>
    <xdr:ext cx="65" cy="172227"/>
    <xdr:sp macro="" textlink="">
      <xdr:nvSpPr>
        <xdr:cNvPr id="295" name="ZoneTexte 294">
          <a:extLst>
            <a:ext uri="{FF2B5EF4-FFF2-40B4-BE49-F238E27FC236}">
              <a16:creationId xmlns:a16="http://schemas.microsoft.com/office/drawing/2014/main" id="{D1B6CBDF-EF46-4106-AB70-053E04128F12}"/>
            </a:ext>
          </a:extLst>
        </xdr:cNvPr>
        <xdr:cNvSpPr txBox="1"/>
      </xdr:nvSpPr>
      <xdr:spPr>
        <a:xfrm>
          <a:off x="762000" y="789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30</xdr:row>
      <xdr:rowOff>128587</xdr:rowOff>
    </xdr:from>
    <xdr:ext cx="65" cy="172227"/>
    <xdr:sp macro="" textlink="">
      <xdr:nvSpPr>
        <xdr:cNvPr id="296" name="ZoneTexte 295">
          <a:extLst>
            <a:ext uri="{FF2B5EF4-FFF2-40B4-BE49-F238E27FC236}">
              <a16:creationId xmlns:a16="http://schemas.microsoft.com/office/drawing/2014/main" id="{61860606-FD46-48AB-9190-28BF72A5ADB1}"/>
            </a:ext>
          </a:extLst>
        </xdr:cNvPr>
        <xdr:cNvSpPr txBox="1"/>
      </xdr:nvSpPr>
      <xdr:spPr>
        <a:xfrm>
          <a:off x="762000" y="8158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29</xdr:row>
      <xdr:rowOff>128587</xdr:rowOff>
    </xdr:from>
    <xdr:ext cx="65" cy="172227"/>
    <xdr:sp macro="" textlink="">
      <xdr:nvSpPr>
        <xdr:cNvPr id="297" name="ZoneTexte 296">
          <a:extLst>
            <a:ext uri="{FF2B5EF4-FFF2-40B4-BE49-F238E27FC236}">
              <a16:creationId xmlns:a16="http://schemas.microsoft.com/office/drawing/2014/main" id="{F32635A3-7BFC-4B02-8C06-9DFDA33EB330}"/>
            </a:ext>
          </a:extLst>
        </xdr:cNvPr>
        <xdr:cNvSpPr txBox="1"/>
      </xdr:nvSpPr>
      <xdr:spPr>
        <a:xfrm>
          <a:off x="762000" y="789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30</xdr:row>
      <xdr:rowOff>128587</xdr:rowOff>
    </xdr:from>
    <xdr:ext cx="65" cy="172227"/>
    <xdr:sp macro="" textlink="">
      <xdr:nvSpPr>
        <xdr:cNvPr id="298" name="ZoneTexte 297">
          <a:extLst>
            <a:ext uri="{FF2B5EF4-FFF2-40B4-BE49-F238E27FC236}">
              <a16:creationId xmlns:a16="http://schemas.microsoft.com/office/drawing/2014/main" id="{14886DA0-AF83-45AB-A75A-59F9C7F71F7E}"/>
            </a:ext>
          </a:extLst>
        </xdr:cNvPr>
        <xdr:cNvSpPr txBox="1"/>
      </xdr:nvSpPr>
      <xdr:spPr>
        <a:xfrm>
          <a:off x="762000" y="8158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30</xdr:row>
      <xdr:rowOff>128587</xdr:rowOff>
    </xdr:from>
    <xdr:ext cx="65" cy="172227"/>
    <xdr:sp macro="" textlink="">
      <xdr:nvSpPr>
        <xdr:cNvPr id="299" name="ZoneTexte 298">
          <a:extLst>
            <a:ext uri="{FF2B5EF4-FFF2-40B4-BE49-F238E27FC236}">
              <a16:creationId xmlns:a16="http://schemas.microsoft.com/office/drawing/2014/main" id="{5369000B-9DB1-4F65-8F56-516A3076862C}"/>
            </a:ext>
          </a:extLst>
        </xdr:cNvPr>
        <xdr:cNvSpPr txBox="1"/>
      </xdr:nvSpPr>
      <xdr:spPr>
        <a:xfrm>
          <a:off x="762000" y="8158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30</xdr:row>
      <xdr:rowOff>128587</xdr:rowOff>
    </xdr:from>
    <xdr:ext cx="65" cy="172227"/>
    <xdr:sp macro="" textlink="">
      <xdr:nvSpPr>
        <xdr:cNvPr id="300" name="ZoneTexte 299">
          <a:extLst>
            <a:ext uri="{FF2B5EF4-FFF2-40B4-BE49-F238E27FC236}">
              <a16:creationId xmlns:a16="http://schemas.microsoft.com/office/drawing/2014/main" id="{739DEDD9-FAAD-4DC3-87DD-DDE363098576}"/>
            </a:ext>
          </a:extLst>
        </xdr:cNvPr>
        <xdr:cNvSpPr txBox="1"/>
      </xdr:nvSpPr>
      <xdr:spPr>
        <a:xfrm>
          <a:off x="762000" y="8158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30</xdr:row>
      <xdr:rowOff>128587</xdr:rowOff>
    </xdr:from>
    <xdr:ext cx="65" cy="172227"/>
    <xdr:sp macro="" textlink="">
      <xdr:nvSpPr>
        <xdr:cNvPr id="301" name="ZoneTexte 300">
          <a:extLst>
            <a:ext uri="{FF2B5EF4-FFF2-40B4-BE49-F238E27FC236}">
              <a16:creationId xmlns:a16="http://schemas.microsoft.com/office/drawing/2014/main" id="{26B10852-1D31-4F4E-B371-FDE6E7DD34CC}"/>
            </a:ext>
          </a:extLst>
        </xdr:cNvPr>
        <xdr:cNvSpPr txBox="1"/>
      </xdr:nvSpPr>
      <xdr:spPr>
        <a:xfrm>
          <a:off x="762000" y="8158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30</xdr:row>
      <xdr:rowOff>128587</xdr:rowOff>
    </xdr:from>
    <xdr:ext cx="65" cy="172227"/>
    <xdr:sp macro="" textlink="">
      <xdr:nvSpPr>
        <xdr:cNvPr id="302" name="ZoneTexte 301">
          <a:extLst>
            <a:ext uri="{FF2B5EF4-FFF2-40B4-BE49-F238E27FC236}">
              <a16:creationId xmlns:a16="http://schemas.microsoft.com/office/drawing/2014/main" id="{203FF6D0-BB8E-48CA-BAC6-2E137188E2E4}"/>
            </a:ext>
          </a:extLst>
        </xdr:cNvPr>
        <xdr:cNvSpPr txBox="1"/>
      </xdr:nvSpPr>
      <xdr:spPr>
        <a:xfrm>
          <a:off x="762000" y="8158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31</xdr:row>
      <xdr:rowOff>128587</xdr:rowOff>
    </xdr:from>
    <xdr:ext cx="65" cy="172227"/>
    <xdr:sp macro="" textlink="">
      <xdr:nvSpPr>
        <xdr:cNvPr id="303" name="ZoneTexte 302">
          <a:extLst>
            <a:ext uri="{FF2B5EF4-FFF2-40B4-BE49-F238E27FC236}">
              <a16:creationId xmlns:a16="http://schemas.microsoft.com/office/drawing/2014/main" id="{CCA624EE-E744-4358-9612-CC73D778B738}"/>
            </a:ext>
          </a:extLst>
        </xdr:cNvPr>
        <xdr:cNvSpPr txBox="1"/>
      </xdr:nvSpPr>
      <xdr:spPr>
        <a:xfrm>
          <a:off x="762000" y="8424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30</xdr:row>
      <xdr:rowOff>128587</xdr:rowOff>
    </xdr:from>
    <xdr:ext cx="65" cy="172227"/>
    <xdr:sp macro="" textlink="">
      <xdr:nvSpPr>
        <xdr:cNvPr id="304" name="ZoneTexte 303">
          <a:extLst>
            <a:ext uri="{FF2B5EF4-FFF2-40B4-BE49-F238E27FC236}">
              <a16:creationId xmlns:a16="http://schemas.microsoft.com/office/drawing/2014/main" id="{2FB4A141-6747-4DE3-A0D1-16189DBC08C1}"/>
            </a:ext>
          </a:extLst>
        </xdr:cNvPr>
        <xdr:cNvSpPr txBox="1"/>
      </xdr:nvSpPr>
      <xdr:spPr>
        <a:xfrm>
          <a:off x="762000" y="8158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31</xdr:row>
      <xdr:rowOff>128587</xdr:rowOff>
    </xdr:from>
    <xdr:ext cx="65" cy="172227"/>
    <xdr:sp macro="" textlink="">
      <xdr:nvSpPr>
        <xdr:cNvPr id="305" name="ZoneTexte 304">
          <a:extLst>
            <a:ext uri="{FF2B5EF4-FFF2-40B4-BE49-F238E27FC236}">
              <a16:creationId xmlns:a16="http://schemas.microsoft.com/office/drawing/2014/main" id="{24D831F7-5F76-4C77-8336-F7C4EB6D72A2}"/>
            </a:ext>
          </a:extLst>
        </xdr:cNvPr>
        <xdr:cNvSpPr txBox="1"/>
      </xdr:nvSpPr>
      <xdr:spPr>
        <a:xfrm>
          <a:off x="762000" y="8424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30</xdr:row>
      <xdr:rowOff>128587</xdr:rowOff>
    </xdr:from>
    <xdr:ext cx="65" cy="172227"/>
    <xdr:sp macro="" textlink="">
      <xdr:nvSpPr>
        <xdr:cNvPr id="306" name="ZoneTexte 305">
          <a:extLst>
            <a:ext uri="{FF2B5EF4-FFF2-40B4-BE49-F238E27FC236}">
              <a16:creationId xmlns:a16="http://schemas.microsoft.com/office/drawing/2014/main" id="{B0BDB99E-AE19-4EE9-968A-9561F195F5F1}"/>
            </a:ext>
          </a:extLst>
        </xdr:cNvPr>
        <xdr:cNvSpPr txBox="1"/>
      </xdr:nvSpPr>
      <xdr:spPr>
        <a:xfrm>
          <a:off x="762000" y="8158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31</xdr:row>
      <xdr:rowOff>128587</xdr:rowOff>
    </xdr:from>
    <xdr:ext cx="65" cy="172227"/>
    <xdr:sp macro="" textlink="">
      <xdr:nvSpPr>
        <xdr:cNvPr id="307" name="ZoneTexte 306">
          <a:extLst>
            <a:ext uri="{FF2B5EF4-FFF2-40B4-BE49-F238E27FC236}">
              <a16:creationId xmlns:a16="http://schemas.microsoft.com/office/drawing/2014/main" id="{F3A9F58D-EC0B-4774-89CB-92DECA647851}"/>
            </a:ext>
          </a:extLst>
        </xdr:cNvPr>
        <xdr:cNvSpPr txBox="1"/>
      </xdr:nvSpPr>
      <xdr:spPr>
        <a:xfrm>
          <a:off x="762000" y="8424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31</xdr:row>
      <xdr:rowOff>128587</xdr:rowOff>
    </xdr:from>
    <xdr:ext cx="65" cy="172227"/>
    <xdr:sp macro="" textlink="">
      <xdr:nvSpPr>
        <xdr:cNvPr id="308" name="ZoneTexte 307">
          <a:extLst>
            <a:ext uri="{FF2B5EF4-FFF2-40B4-BE49-F238E27FC236}">
              <a16:creationId xmlns:a16="http://schemas.microsoft.com/office/drawing/2014/main" id="{F83C72B8-727E-4DD6-BFED-31619C56A944}"/>
            </a:ext>
          </a:extLst>
        </xdr:cNvPr>
        <xdr:cNvSpPr txBox="1"/>
      </xdr:nvSpPr>
      <xdr:spPr>
        <a:xfrm>
          <a:off x="762000" y="8424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31</xdr:row>
      <xdr:rowOff>128587</xdr:rowOff>
    </xdr:from>
    <xdr:ext cx="65" cy="172227"/>
    <xdr:sp macro="" textlink="">
      <xdr:nvSpPr>
        <xdr:cNvPr id="309" name="ZoneTexte 308">
          <a:extLst>
            <a:ext uri="{FF2B5EF4-FFF2-40B4-BE49-F238E27FC236}">
              <a16:creationId xmlns:a16="http://schemas.microsoft.com/office/drawing/2014/main" id="{C9F251A7-017F-4D91-8032-AFCF3527DCD0}"/>
            </a:ext>
          </a:extLst>
        </xdr:cNvPr>
        <xdr:cNvSpPr txBox="1"/>
      </xdr:nvSpPr>
      <xdr:spPr>
        <a:xfrm>
          <a:off x="762000" y="8424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31</xdr:row>
      <xdr:rowOff>128587</xdr:rowOff>
    </xdr:from>
    <xdr:ext cx="65" cy="172227"/>
    <xdr:sp macro="" textlink="">
      <xdr:nvSpPr>
        <xdr:cNvPr id="310" name="ZoneTexte 309">
          <a:extLst>
            <a:ext uri="{FF2B5EF4-FFF2-40B4-BE49-F238E27FC236}">
              <a16:creationId xmlns:a16="http://schemas.microsoft.com/office/drawing/2014/main" id="{B57AE575-2DEF-455D-BB4D-3232702F0E0E}"/>
            </a:ext>
          </a:extLst>
        </xdr:cNvPr>
        <xdr:cNvSpPr txBox="1"/>
      </xdr:nvSpPr>
      <xdr:spPr>
        <a:xfrm>
          <a:off x="762000" y="8424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31</xdr:row>
      <xdr:rowOff>128587</xdr:rowOff>
    </xdr:from>
    <xdr:ext cx="65" cy="172227"/>
    <xdr:sp macro="" textlink="">
      <xdr:nvSpPr>
        <xdr:cNvPr id="311" name="ZoneTexte 310">
          <a:extLst>
            <a:ext uri="{FF2B5EF4-FFF2-40B4-BE49-F238E27FC236}">
              <a16:creationId xmlns:a16="http://schemas.microsoft.com/office/drawing/2014/main" id="{8E3B361A-5E72-4765-AA62-0B2532A45026}"/>
            </a:ext>
          </a:extLst>
        </xdr:cNvPr>
        <xdr:cNvSpPr txBox="1"/>
      </xdr:nvSpPr>
      <xdr:spPr>
        <a:xfrm>
          <a:off x="762000" y="8424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12" name="ZoneTexte 311">
          <a:extLst>
            <a:ext uri="{FF2B5EF4-FFF2-40B4-BE49-F238E27FC236}">
              <a16:creationId xmlns:a16="http://schemas.microsoft.com/office/drawing/2014/main" id="{EB790658-48FC-422D-A821-C608E06751F1}"/>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31</xdr:row>
      <xdr:rowOff>128587</xdr:rowOff>
    </xdr:from>
    <xdr:ext cx="65" cy="172227"/>
    <xdr:sp macro="" textlink="">
      <xdr:nvSpPr>
        <xdr:cNvPr id="313" name="ZoneTexte 312">
          <a:extLst>
            <a:ext uri="{FF2B5EF4-FFF2-40B4-BE49-F238E27FC236}">
              <a16:creationId xmlns:a16="http://schemas.microsoft.com/office/drawing/2014/main" id="{B83EF43A-0BEC-4B61-B9A9-549CADD2995D}"/>
            </a:ext>
          </a:extLst>
        </xdr:cNvPr>
        <xdr:cNvSpPr txBox="1"/>
      </xdr:nvSpPr>
      <xdr:spPr>
        <a:xfrm>
          <a:off x="762000" y="8424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14" name="ZoneTexte 313">
          <a:extLst>
            <a:ext uri="{FF2B5EF4-FFF2-40B4-BE49-F238E27FC236}">
              <a16:creationId xmlns:a16="http://schemas.microsoft.com/office/drawing/2014/main" id="{12104138-08D7-4254-9984-F452A0C0E42E}"/>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31</xdr:row>
      <xdr:rowOff>128587</xdr:rowOff>
    </xdr:from>
    <xdr:ext cx="65" cy="172227"/>
    <xdr:sp macro="" textlink="">
      <xdr:nvSpPr>
        <xdr:cNvPr id="315" name="ZoneTexte 314">
          <a:extLst>
            <a:ext uri="{FF2B5EF4-FFF2-40B4-BE49-F238E27FC236}">
              <a16:creationId xmlns:a16="http://schemas.microsoft.com/office/drawing/2014/main" id="{8CF80A15-82F3-4A95-BBF1-F1A1AE77803D}"/>
            </a:ext>
          </a:extLst>
        </xdr:cNvPr>
        <xdr:cNvSpPr txBox="1"/>
      </xdr:nvSpPr>
      <xdr:spPr>
        <a:xfrm>
          <a:off x="762000" y="8424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16" name="ZoneTexte 315">
          <a:extLst>
            <a:ext uri="{FF2B5EF4-FFF2-40B4-BE49-F238E27FC236}">
              <a16:creationId xmlns:a16="http://schemas.microsoft.com/office/drawing/2014/main" id="{D5CEF143-B264-4E97-BFE4-2947703A9F42}"/>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17" name="ZoneTexte 316">
          <a:extLst>
            <a:ext uri="{FF2B5EF4-FFF2-40B4-BE49-F238E27FC236}">
              <a16:creationId xmlns:a16="http://schemas.microsoft.com/office/drawing/2014/main" id="{E103E731-CFB7-4165-A8A4-626B3D6ACA89}"/>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18" name="ZoneTexte 317">
          <a:extLst>
            <a:ext uri="{FF2B5EF4-FFF2-40B4-BE49-F238E27FC236}">
              <a16:creationId xmlns:a16="http://schemas.microsoft.com/office/drawing/2014/main" id="{AD149B5D-ED75-4994-BEC4-F065DF1D39AD}"/>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19" name="ZoneTexte 318">
          <a:extLst>
            <a:ext uri="{FF2B5EF4-FFF2-40B4-BE49-F238E27FC236}">
              <a16:creationId xmlns:a16="http://schemas.microsoft.com/office/drawing/2014/main" id="{E85B7E9A-DCA0-4A9E-99B3-BADA55BA06FC}"/>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20" name="ZoneTexte 319">
          <a:extLst>
            <a:ext uri="{FF2B5EF4-FFF2-40B4-BE49-F238E27FC236}">
              <a16:creationId xmlns:a16="http://schemas.microsoft.com/office/drawing/2014/main" id="{60FC66FB-495B-477B-B6BA-42B7D3299B1A}"/>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21" name="ZoneTexte 320">
          <a:extLst>
            <a:ext uri="{FF2B5EF4-FFF2-40B4-BE49-F238E27FC236}">
              <a16:creationId xmlns:a16="http://schemas.microsoft.com/office/drawing/2014/main" id="{CD96DB4B-7856-4A49-9AFD-BBF269933DED}"/>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22" name="ZoneTexte 321">
          <a:extLst>
            <a:ext uri="{FF2B5EF4-FFF2-40B4-BE49-F238E27FC236}">
              <a16:creationId xmlns:a16="http://schemas.microsoft.com/office/drawing/2014/main" id="{6EA4C144-CAA8-4465-B3B3-4F58C91C67E9}"/>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23" name="ZoneTexte 322">
          <a:extLst>
            <a:ext uri="{FF2B5EF4-FFF2-40B4-BE49-F238E27FC236}">
              <a16:creationId xmlns:a16="http://schemas.microsoft.com/office/drawing/2014/main" id="{9E712661-A107-4E7A-B96D-206FE4C8495F}"/>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24" name="ZoneTexte 323">
          <a:extLst>
            <a:ext uri="{FF2B5EF4-FFF2-40B4-BE49-F238E27FC236}">
              <a16:creationId xmlns:a16="http://schemas.microsoft.com/office/drawing/2014/main" id="{89C7F2B6-8BC7-468C-AE72-5F1C5BD2325B}"/>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25" name="ZoneTexte 324">
          <a:extLst>
            <a:ext uri="{FF2B5EF4-FFF2-40B4-BE49-F238E27FC236}">
              <a16:creationId xmlns:a16="http://schemas.microsoft.com/office/drawing/2014/main" id="{CCD7C832-C137-4DD0-A307-133B5959619C}"/>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26" name="ZoneTexte 325">
          <a:extLst>
            <a:ext uri="{FF2B5EF4-FFF2-40B4-BE49-F238E27FC236}">
              <a16:creationId xmlns:a16="http://schemas.microsoft.com/office/drawing/2014/main" id="{78C5DC94-1763-48FF-A52F-4B7C24373D5C}"/>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27" name="ZoneTexte 326">
          <a:extLst>
            <a:ext uri="{FF2B5EF4-FFF2-40B4-BE49-F238E27FC236}">
              <a16:creationId xmlns:a16="http://schemas.microsoft.com/office/drawing/2014/main" id="{3E2039DA-9617-4B29-B189-846C06ADE761}"/>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28" name="ZoneTexte 327">
          <a:extLst>
            <a:ext uri="{FF2B5EF4-FFF2-40B4-BE49-F238E27FC236}">
              <a16:creationId xmlns:a16="http://schemas.microsoft.com/office/drawing/2014/main" id="{4E8C7185-A60E-4F47-8823-942AFB065356}"/>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29" name="ZoneTexte 328">
          <a:extLst>
            <a:ext uri="{FF2B5EF4-FFF2-40B4-BE49-F238E27FC236}">
              <a16:creationId xmlns:a16="http://schemas.microsoft.com/office/drawing/2014/main" id="{B822039A-195D-4F7B-9888-B68D0204E340}"/>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30" name="ZoneTexte 329">
          <a:extLst>
            <a:ext uri="{FF2B5EF4-FFF2-40B4-BE49-F238E27FC236}">
              <a16:creationId xmlns:a16="http://schemas.microsoft.com/office/drawing/2014/main" id="{63E20B56-61CE-4FE1-93BC-D69211AA120B}"/>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31" name="ZoneTexte 330">
          <a:extLst>
            <a:ext uri="{FF2B5EF4-FFF2-40B4-BE49-F238E27FC236}">
              <a16:creationId xmlns:a16="http://schemas.microsoft.com/office/drawing/2014/main" id="{A23A21D0-A304-49FE-AF37-6107DB4B9131}"/>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32" name="ZoneTexte 331">
          <a:extLst>
            <a:ext uri="{FF2B5EF4-FFF2-40B4-BE49-F238E27FC236}">
              <a16:creationId xmlns:a16="http://schemas.microsoft.com/office/drawing/2014/main" id="{D9C07B13-CD64-4CC3-9561-72597039E263}"/>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33" name="ZoneTexte 332">
          <a:extLst>
            <a:ext uri="{FF2B5EF4-FFF2-40B4-BE49-F238E27FC236}">
              <a16:creationId xmlns:a16="http://schemas.microsoft.com/office/drawing/2014/main" id="{9F59A227-ED84-41A9-A9D6-0838FEE74985}"/>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34" name="ZoneTexte 333">
          <a:extLst>
            <a:ext uri="{FF2B5EF4-FFF2-40B4-BE49-F238E27FC236}">
              <a16:creationId xmlns:a16="http://schemas.microsoft.com/office/drawing/2014/main" id="{2157A170-2BD0-4471-96D4-0F022F146FDA}"/>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35" name="ZoneTexte 334">
          <a:extLst>
            <a:ext uri="{FF2B5EF4-FFF2-40B4-BE49-F238E27FC236}">
              <a16:creationId xmlns:a16="http://schemas.microsoft.com/office/drawing/2014/main" id="{B2575CA4-C574-4CEC-A202-FA0A26571B04}"/>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36" name="ZoneTexte 335">
          <a:extLst>
            <a:ext uri="{FF2B5EF4-FFF2-40B4-BE49-F238E27FC236}">
              <a16:creationId xmlns:a16="http://schemas.microsoft.com/office/drawing/2014/main" id="{F8CF92E8-BF92-4791-BF95-CFC2263C73E5}"/>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37" name="ZoneTexte 336">
          <a:extLst>
            <a:ext uri="{FF2B5EF4-FFF2-40B4-BE49-F238E27FC236}">
              <a16:creationId xmlns:a16="http://schemas.microsoft.com/office/drawing/2014/main" id="{3B937791-95B9-49A2-B07F-DAC4675DA479}"/>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0</xdr:colOff>
      <xdr:row>32</xdr:row>
      <xdr:rowOff>0</xdr:rowOff>
    </xdr:from>
    <xdr:ext cx="65" cy="172227"/>
    <xdr:sp macro="" textlink="">
      <xdr:nvSpPr>
        <xdr:cNvPr id="338" name="ZoneTexte 337">
          <a:extLst>
            <a:ext uri="{FF2B5EF4-FFF2-40B4-BE49-F238E27FC236}">
              <a16:creationId xmlns:a16="http://schemas.microsoft.com/office/drawing/2014/main" id="{E4BB9793-B986-4BD0-9EB9-72E0A27F3AE4}"/>
            </a:ext>
          </a:extLst>
        </xdr:cNvPr>
        <xdr:cNvSpPr txBox="1"/>
      </xdr:nvSpPr>
      <xdr:spPr>
        <a:xfrm>
          <a:off x="762000" y="856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el\Desktop\brouillon.04.11.xlsx" TargetMode="External"/><Relationship Id="rId1" Type="http://schemas.openxmlformats.org/officeDocument/2006/relationships/externalLinkPath" Target="brouillon.04.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au.magique.06.11.2024 (2)"/>
      <sheetName val="tableau.magique.06.11.2024"/>
      <sheetName val="tableau.magique.06.11.2024 (4)"/>
      <sheetName val="tableau.magique.06.11.2024 (5)"/>
      <sheetName val="tableau.magique.06.11.2024 (6)"/>
      <sheetName val="tableau.magique.15.11.2024"/>
      <sheetName val="découper"/>
      <sheetName val="Feuil2"/>
      <sheetName val="14.col.10.produits"/>
      <sheetName val="16.col.40.produits.MODELE"/>
      <sheetName val="Mode.emploi.01.11.2024"/>
      <sheetName val="CHAT"/>
      <sheetName val="13.col.40.lignes.produits"/>
      <sheetName val="Nettoyer.un.texte"/>
      <sheetName val="test"/>
      <sheetName val="Répertoire "/>
      <sheetName val="test repertoire.30.10"/>
      <sheetName val="Exemple.de.Répertoire.simple"/>
      <sheetName val="GEMRCN"/>
      <sheetName val="Mistral"/>
      <sheetName val="ChatGPT"/>
      <sheetName val="marchés.publics.google"/>
      <sheetName val="cadre.Modèle"/>
      <sheetName val="Exc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acebook.com/photo/?fbid=3994784200579292&amp;set=gm.394382146564018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66685-3C9E-4554-B04F-471CFA952852}">
  <dimension ref="A1:O46"/>
  <sheetViews>
    <sheetView tabSelected="1" workbookViewId="0">
      <selection activeCell="Q31" sqref="Q31"/>
    </sheetView>
  </sheetViews>
  <sheetFormatPr baseColWidth="10" defaultRowHeight="15"/>
  <sheetData>
    <row r="1" spans="1:15">
      <c r="A1" s="66"/>
      <c r="B1" s="66"/>
      <c r="C1" s="66"/>
      <c r="D1" s="66"/>
      <c r="E1" s="66"/>
      <c r="F1" s="66"/>
      <c r="G1" s="66"/>
      <c r="H1" s="66"/>
      <c r="I1" s="66"/>
      <c r="J1" s="66"/>
      <c r="K1" s="66"/>
      <c r="L1" s="66"/>
      <c r="M1" s="66"/>
      <c r="N1" s="66"/>
      <c r="O1" s="66"/>
    </row>
    <row r="2" spans="1:15">
      <c r="A2" s="66"/>
      <c r="B2" s="66"/>
      <c r="C2" s="66"/>
      <c r="D2" s="66"/>
      <c r="E2" s="66"/>
      <c r="F2" s="66"/>
      <c r="G2" s="66"/>
      <c r="H2" s="66"/>
      <c r="I2" s="66"/>
      <c r="J2" s="66"/>
      <c r="K2" s="66"/>
      <c r="L2" s="66"/>
      <c r="M2" s="66"/>
      <c r="N2" s="66"/>
      <c r="O2" s="66"/>
    </row>
    <row r="3" spans="1:15">
      <c r="A3" s="66"/>
      <c r="B3" s="66"/>
      <c r="C3" s="66"/>
      <c r="D3" s="66"/>
      <c r="E3" s="66"/>
      <c r="F3" s="66"/>
      <c r="G3" s="66"/>
      <c r="H3" s="66"/>
      <c r="I3" s="66"/>
      <c r="J3" s="66"/>
      <c r="K3" s="66"/>
      <c r="L3" s="66"/>
      <c r="M3" s="66"/>
      <c r="N3" s="66"/>
      <c r="O3" s="66"/>
    </row>
    <row r="4" spans="1:15" ht="18.75">
      <c r="A4" s="66"/>
      <c r="B4" s="295" t="s">
        <v>299</v>
      </c>
      <c r="C4" s="66"/>
      <c r="D4" s="66"/>
      <c r="E4" s="66"/>
      <c r="F4" s="66"/>
      <c r="G4" s="66"/>
      <c r="H4" s="66"/>
      <c r="I4" s="66"/>
      <c r="J4" s="66"/>
      <c r="K4" s="66"/>
      <c r="L4" s="66"/>
      <c r="M4" s="66"/>
      <c r="N4" s="66"/>
      <c r="O4" s="66"/>
    </row>
    <row r="5" spans="1:15">
      <c r="A5" s="66"/>
      <c r="B5" s="66"/>
      <c r="C5" s="66"/>
      <c r="D5" s="66"/>
      <c r="E5" s="66"/>
      <c r="F5" s="66"/>
      <c r="G5" s="66"/>
      <c r="H5" s="66"/>
      <c r="I5" s="66"/>
      <c r="J5" s="66"/>
      <c r="K5" s="66"/>
      <c r="L5" s="66"/>
      <c r="M5" s="66"/>
      <c r="N5" s="66"/>
      <c r="O5" s="66"/>
    </row>
    <row r="6" spans="1:15" ht="18.75">
      <c r="A6" s="66"/>
      <c r="B6" s="295" t="s">
        <v>290</v>
      </c>
      <c r="C6" s="66"/>
      <c r="D6" s="66"/>
      <c r="E6" s="66"/>
      <c r="F6" s="66"/>
      <c r="G6" s="66"/>
      <c r="H6" s="66"/>
      <c r="I6" s="66"/>
      <c r="J6" s="66"/>
      <c r="K6" s="66"/>
      <c r="L6" s="66"/>
      <c r="M6" s="66"/>
      <c r="N6" s="66"/>
      <c r="O6" s="66"/>
    </row>
    <row r="7" spans="1:15" ht="18.75">
      <c r="A7" s="66"/>
      <c r="B7" s="66"/>
      <c r="C7" s="295" t="s">
        <v>291</v>
      </c>
      <c r="D7" s="66"/>
      <c r="E7" s="66"/>
      <c r="F7" s="66"/>
      <c r="G7" s="66"/>
      <c r="H7" s="66"/>
      <c r="I7" s="66"/>
      <c r="J7" s="66"/>
      <c r="K7" s="66"/>
      <c r="L7" s="66"/>
      <c r="M7" s="66"/>
      <c r="N7" s="66"/>
      <c r="O7" s="66"/>
    </row>
    <row r="8" spans="1:15">
      <c r="A8" s="66"/>
      <c r="B8" s="66"/>
      <c r="C8" s="66"/>
      <c r="D8" s="66"/>
      <c r="E8" s="66"/>
      <c r="F8" s="66"/>
      <c r="G8" s="66"/>
      <c r="H8" s="66"/>
      <c r="I8" s="66"/>
      <c r="J8" s="66"/>
      <c r="K8" s="66"/>
      <c r="L8" s="66"/>
      <c r="M8" s="66"/>
      <c r="N8" s="66"/>
      <c r="O8" s="66"/>
    </row>
    <row r="9" spans="1:15">
      <c r="A9" s="66"/>
      <c r="B9" s="66"/>
      <c r="C9" s="317" t="s">
        <v>4</v>
      </c>
      <c r="D9" s="317"/>
      <c r="E9" s="317"/>
      <c r="F9" s="317"/>
      <c r="G9" s="317"/>
      <c r="H9" s="317"/>
      <c r="I9" s="317"/>
      <c r="J9" s="317"/>
      <c r="K9" s="317"/>
      <c r="L9" s="317"/>
      <c r="M9" s="317"/>
      <c r="N9" s="66"/>
      <c r="O9" s="66"/>
    </row>
    <row r="10" spans="1:15">
      <c r="A10" s="66"/>
      <c r="B10" s="66"/>
      <c r="C10" s="317"/>
      <c r="D10" s="317"/>
      <c r="E10" s="317"/>
      <c r="F10" s="317"/>
      <c r="G10" s="317"/>
      <c r="H10" s="317"/>
      <c r="I10" s="317"/>
      <c r="J10" s="317"/>
      <c r="K10" s="317"/>
      <c r="L10" s="317"/>
      <c r="M10" s="317"/>
      <c r="N10" s="66"/>
      <c r="O10" s="66"/>
    </row>
    <row r="11" spans="1:15" ht="15.75">
      <c r="A11" s="66"/>
      <c r="B11" s="66"/>
      <c r="C11" s="316" t="s">
        <v>6</v>
      </c>
      <c r="D11" s="316"/>
      <c r="E11" s="316"/>
      <c r="F11" s="316"/>
      <c r="G11" s="316"/>
      <c r="H11" s="316"/>
      <c r="I11" s="316"/>
      <c r="J11" s="316"/>
      <c r="K11" s="316"/>
      <c r="L11" s="316"/>
      <c r="M11" s="316"/>
      <c r="N11" s="66"/>
      <c r="O11" s="66"/>
    </row>
    <row r="12" spans="1:15">
      <c r="A12" s="66"/>
      <c r="B12" s="66"/>
      <c r="C12" s="318" t="s">
        <v>8</v>
      </c>
      <c r="D12" s="318"/>
      <c r="E12" s="318"/>
      <c r="F12" s="318"/>
      <c r="G12" s="318"/>
      <c r="H12" s="318"/>
      <c r="I12" s="318"/>
      <c r="J12" s="318"/>
      <c r="K12" s="318"/>
      <c r="L12" s="318"/>
      <c r="M12" s="318"/>
      <c r="N12" s="66"/>
      <c r="O12" s="66"/>
    </row>
    <row r="13" spans="1:15">
      <c r="A13" s="66"/>
      <c r="B13" s="66"/>
      <c r="C13" s="318"/>
      <c r="D13" s="318"/>
      <c r="E13" s="318"/>
      <c r="F13" s="318"/>
      <c r="G13" s="318"/>
      <c r="H13" s="318"/>
      <c r="I13" s="318"/>
      <c r="J13" s="318"/>
      <c r="K13" s="318"/>
      <c r="L13" s="318"/>
      <c r="M13" s="318"/>
      <c r="N13" s="66"/>
      <c r="O13" s="66"/>
    </row>
    <row r="14" spans="1:15">
      <c r="A14" s="66"/>
      <c r="B14" s="66"/>
      <c r="C14" s="318" t="s">
        <v>10</v>
      </c>
      <c r="D14" s="318"/>
      <c r="E14" s="318"/>
      <c r="F14" s="318"/>
      <c r="G14" s="318"/>
      <c r="H14" s="318"/>
      <c r="I14" s="318"/>
      <c r="J14" s="318"/>
      <c r="K14" s="318"/>
      <c r="L14" s="318"/>
      <c r="M14" s="318"/>
      <c r="N14" s="66"/>
      <c r="O14" s="66"/>
    </row>
    <row r="15" spans="1:15">
      <c r="A15" s="66"/>
      <c r="B15" s="66"/>
      <c r="C15" s="318"/>
      <c r="D15" s="318"/>
      <c r="E15" s="318"/>
      <c r="F15" s="318"/>
      <c r="G15" s="318"/>
      <c r="H15" s="318"/>
      <c r="I15" s="318"/>
      <c r="J15" s="318"/>
      <c r="K15" s="318"/>
      <c r="L15" s="318"/>
      <c r="M15" s="318"/>
      <c r="N15" s="66"/>
      <c r="O15" s="66"/>
    </row>
    <row r="16" spans="1:15">
      <c r="A16" s="66"/>
      <c r="B16" s="66"/>
      <c r="C16" s="318"/>
      <c r="D16" s="318"/>
      <c r="E16" s="318"/>
      <c r="F16" s="318"/>
      <c r="G16" s="318"/>
      <c r="H16" s="318"/>
      <c r="I16" s="318"/>
      <c r="J16" s="318"/>
      <c r="K16" s="318"/>
      <c r="L16" s="318"/>
      <c r="M16" s="318"/>
      <c r="N16" s="66"/>
      <c r="O16" s="66"/>
    </row>
    <row r="17" spans="1:15">
      <c r="A17" s="66"/>
      <c r="B17" s="66"/>
      <c r="C17" s="319" t="s">
        <v>292</v>
      </c>
      <c r="D17" s="319"/>
      <c r="E17" s="319"/>
      <c r="F17" s="319"/>
      <c r="G17" s="319"/>
      <c r="H17" s="319"/>
      <c r="I17" s="319"/>
      <c r="J17" s="319"/>
      <c r="K17" s="319"/>
      <c r="L17" s="319"/>
      <c r="M17" s="319"/>
      <c r="N17" s="66"/>
      <c r="O17" s="66"/>
    </row>
    <row r="18" spans="1:15">
      <c r="A18" s="66"/>
      <c r="B18" s="66"/>
      <c r="C18" s="319"/>
      <c r="D18" s="319"/>
      <c r="E18" s="319"/>
      <c r="F18" s="319"/>
      <c r="G18" s="319"/>
      <c r="H18" s="319"/>
      <c r="I18" s="319"/>
      <c r="J18" s="319"/>
      <c r="K18" s="319"/>
      <c r="L18" s="319"/>
      <c r="M18" s="319"/>
      <c r="N18" s="66"/>
      <c r="O18" s="66"/>
    </row>
    <row r="19" spans="1:15">
      <c r="A19" s="66"/>
      <c r="B19" s="66"/>
      <c r="C19" s="315" t="s">
        <v>293</v>
      </c>
      <c r="D19" s="315"/>
      <c r="E19" s="315"/>
      <c r="F19" s="315"/>
      <c r="G19" s="315"/>
      <c r="H19" s="315"/>
      <c r="I19" s="315"/>
      <c r="J19" s="315"/>
      <c r="K19" s="315"/>
      <c r="L19" s="315"/>
      <c r="M19" s="315"/>
      <c r="N19" s="66"/>
      <c r="O19" s="66"/>
    </row>
    <row r="20" spans="1:15">
      <c r="A20" s="66"/>
      <c r="B20" s="66"/>
      <c r="C20" s="315"/>
      <c r="D20" s="315"/>
      <c r="E20" s="315"/>
      <c r="F20" s="315"/>
      <c r="G20" s="315"/>
      <c r="H20" s="315"/>
      <c r="I20" s="315"/>
      <c r="J20" s="315"/>
      <c r="K20" s="315"/>
      <c r="L20" s="315"/>
      <c r="M20" s="315"/>
      <c r="N20" s="66"/>
      <c r="O20" s="66"/>
    </row>
    <row r="21" spans="1:15">
      <c r="A21" s="66"/>
      <c r="B21" s="66"/>
      <c r="C21" s="315" t="s">
        <v>294</v>
      </c>
      <c r="D21" s="315"/>
      <c r="E21" s="315"/>
      <c r="F21" s="315"/>
      <c r="G21" s="315"/>
      <c r="H21" s="315"/>
      <c r="I21" s="315"/>
      <c r="J21" s="315"/>
      <c r="K21" s="315"/>
      <c r="L21" s="315"/>
      <c r="M21" s="315"/>
      <c r="N21" s="66"/>
      <c r="O21" s="66"/>
    </row>
    <row r="22" spans="1:15">
      <c r="A22" s="66"/>
      <c r="B22" s="66"/>
      <c r="C22" s="315"/>
      <c r="D22" s="315"/>
      <c r="E22" s="315"/>
      <c r="F22" s="315"/>
      <c r="G22" s="315"/>
      <c r="H22" s="315"/>
      <c r="I22" s="315"/>
      <c r="J22" s="315"/>
      <c r="K22" s="315"/>
      <c r="L22" s="315"/>
      <c r="M22" s="315"/>
      <c r="N22" s="66"/>
      <c r="O22" s="66"/>
    </row>
    <row r="23" spans="1:15">
      <c r="A23" s="66"/>
      <c r="B23" s="66"/>
      <c r="C23" s="316" t="s">
        <v>28</v>
      </c>
      <c r="D23" s="316"/>
      <c r="E23" s="316"/>
      <c r="F23" s="316"/>
      <c r="G23" s="316"/>
      <c r="H23" s="316"/>
      <c r="I23" s="316"/>
      <c r="J23" s="316"/>
      <c r="K23" s="316"/>
      <c r="L23" s="316"/>
      <c r="M23" s="316"/>
      <c r="N23" s="66"/>
      <c r="O23" s="66"/>
    </row>
    <row r="24" spans="1:15">
      <c r="A24" s="66"/>
      <c r="B24" s="66"/>
      <c r="C24" s="316"/>
      <c r="D24" s="316"/>
      <c r="E24" s="316"/>
      <c r="F24" s="316"/>
      <c r="G24" s="316"/>
      <c r="H24" s="316"/>
      <c r="I24" s="316"/>
      <c r="J24" s="316"/>
      <c r="K24" s="316"/>
      <c r="L24" s="316"/>
      <c r="M24" s="316"/>
      <c r="N24" s="66"/>
      <c r="O24" s="66"/>
    </row>
    <row r="25" spans="1:15">
      <c r="A25" s="66"/>
      <c r="B25" s="66"/>
      <c r="C25" s="315" t="s">
        <v>32</v>
      </c>
      <c r="D25" s="315"/>
      <c r="E25" s="315"/>
      <c r="F25" s="315"/>
      <c r="G25" s="315"/>
      <c r="H25" s="315"/>
      <c r="I25" s="315"/>
      <c r="J25" s="315"/>
      <c r="K25" s="315"/>
      <c r="L25" s="315"/>
      <c r="M25" s="315"/>
      <c r="N25" s="66"/>
      <c r="O25" s="66"/>
    </row>
    <row r="26" spans="1:15">
      <c r="A26" s="66"/>
      <c r="B26" s="66"/>
      <c r="C26" s="315"/>
      <c r="D26" s="315"/>
      <c r="E26" s="315"/>
      <c r="F26" s="315"/>
      <c r="G26" s="315"/>
      <c r="H26" s="315"/>
      <c r="I26" s="315"/>
      <c r="J26" s="315"/>
      <c r="K26" s="315"/>
      <c r="L26" s="315"/>
      <c r="M26" s="315"/>
      <c r="N26" s="66"/>
      <c r="O26" s="66"/>
    </row>
    <row r="27" spans="1:15" ht="15" customHeight="1">
      <c r="A27" s="66"/>
      <c r="B27" s="66"/>
      <c r="C27" s="288"/>
      <c r="D27" s="288"/>
      <c r="E27" s="288"/>
      <c r="F27" s="288"/>
      <c r="G27" s="288"/>
      <c r="H27" s="288"/>
      <c r="I27" s="288"/>
      <c r="J27" s="288"/>
      <c r="K27" s="288"/>
      <c r="L27" s="288"/>
      <c r="M27" s="288"/>
      <c r="N27" s="66"/>
      <c r="O27" s="66"/>
    </row>
    <row r="28" spans="1:15">
      <c r="A28" s="66"/>
      <c r="B28" s="66"/>
      <c r="C28" s="66"/>
      <c r="D28" s="66"/>
      <c r="E28" s="66"/>
      <c r="F28" s="66"/>
      <c r="G28" s="66"/>
      <c r="H28" s="66"/>
      <c r="I28" s="66"/>
      <c r="J28" s="66"/>
      <c r="K28" s="66"/>
      <c r="L28" s="66"/>
      <c r="M28" s="66"/>
      <c r="N28" s="66"/>
      <c r="O28" s="66"/>
    </row>
    <row r="29" spans="1:15">
      <c r="A29" s="66"/>
      <c r="B29" s="66"/>
      <c r="C29" s="66"/>
      <c r="D29" s="66"/>
      <c r="E29" s="66"/>
      <c r="F29" s="66"/>
      <c r="G29" s="66"/>
      <c r="H29" s="66"/>
      <c r="I29" s="66"/>
      <c r="J29" s="66"/>
      <c r="K29" s="66"/>
      <c r="L29" s="66"/>
      <c r="M29" s="66"/>
      <c r="N29" s="66"/>
      <c r="O29" s="66"/>
    </row>
    <row r="30" spans="1:15" ht="18.75">
      <c r="A30" s="66"/>
      <c r="B30" s="295" t="s">
        <v>295</v>
      </c>
      <c r="C30" s="66"/>
      <c r="D30" s="66"/>
      <c r="E30" s="66"/>
      <c r="F30" s="66"/>
      <c r="G30" s="66"/>
      <c r="H30" s="66"/>
      <c r="I30" s="66"/>
      <c r="J30" s="66"/>
      <c r="K30" s="66"/>
      <c r="L30" s="66"/>
      <c r="M30" s="66"/>
      <c r="N30" s="66"/>
      <c r="O30" s="66"/>
    </row>
    <row r="31" spans="1:15">
      <c r="A31" s="66"/>
      <c r="B31" s="66"/>
      <c r="C31" s="66"/>
      <c r="D31" s="66"/>
      <c r="E31" s="66"/>
      <c r="F31" s="66"/>
      <c r="G31" s="66"/>
      <c r="H31" s="66"/>
      <c r="I31" s="66"/>
      <c r="J31" s="66"/>
      <c r="K31" s="66"/>
      <c r="L31" s="66"/>
      <c r="M31" s="66"/>
      <c r="N31" s="66"/>
      <c r="O31" s="66"/>
    </row>
    <row r="32" spans="1:15">
      <c r="A32" s="66"/>
      <c r="B32" s="66" t="s">
        <v>306</v>
      </c>
      <c r="C32" s="66"/>
      <c r="D32" s="66"/>
      <c r="E32" s="66"/>
      <c r="F32" s="66"/>
      <c r="G32" s="66"/>
      <c r="H32" s="66"/>
      <c r="I32" s="66"/>
      <c r="J32" s="66"/>
      <c r="K32" s="66"/>
      <c r="L32" s="66"/>
      <c r="M32" s="66"/>
      <c r="N32" s="66"/>
      <c r="O32" s="66"/>
    </row>
    <row r="33" spans="1:15">
      <c r="A33" s="66"/>
      <c r="B33" s="66"/>
      <c r="C33" s="66"/>
      <c r="D33" s="66"/>
      <c r="E33" s="66"/>
      <c r="F33" s="66"/>
      <c r="G33" s="66"/>
      <c r="H33" s="66"/>
      <c r="I33" s="66"/>
      <c r="J33" s="66"/>
      <c r="K33" s="66"/>
      <c r="L33" s="66"/>
      <c r="M33" s="66"/>
      <c r="N33" s="66"/>
      <c r="O33" s="66"/>
    </row>
    <row r="34" spans="1:15" ht="18.75">
      <c r="A34" s="66"/>
      <c r="B34" s="66"/>
      <c r="C34" s="294" t="s">
        <v>210</v>
      </c>
      <c r="D34" s="220" t="s">
        <v>268</v>
      </c>
      <c r="E34" s="66"/>
      <c r="F34" s="66"/>
      <c r="G34" s="66"/>
      <c r="H34" s="66"/>
      <c r="I34" s="66"/>
      <c r="J34" s="66"/>
      <c r="K34" s="66"/>
      <c r="L34" s="66"/>
      <c r="M34" s="66"/>
      <c r="N34" s="66"/>
      <c r="O34" s="66"/>
    </row>
    <row r="35" spans="1:15" ht="18.75">
      <c r="A35" s="66"/>
      <c r="B35" s="66"/>
      <c r="C35" s="291" t="s">
        <v>212</v>
      </c>
      <c r="D35" s="220" t="s">
        <v>270</v>
      </c>
      <c r="E35" s="66"/>
      <c r="F35" s="66"/>
      <c r="G35" s="66"/>
      <c r="H35" s="66"/>
      <c r="I35" s="66"/>
      <c r="J35" s="66"/>
      <c r="K35" s="66"/>
      <c r="L35" s="66"/>
      <c r="M35" s="66"/>
      <c r="N35" s="66"/>
      <c r="O35" s="66"/>
    </row>
    <row r="36" spans="1:15" ht="18.75">
      <c r="A36" s="66"/>
      <c r="B36" s="66"/>
      <c r="C36" s="292" t="s">
        <v>213</v>
      </c>
      <c r="D36" s="220" t="s">
        <v>271</v>
      </c>
      <c r="E36" s="66"/>
      <c r="F36" s="66"/>
      <c r="G36" s="66"/>
      <c r="H36" s="66"/>
      <c r="I36" s="66"/>
      <c r="J36" s="66"/>
      <c r="K36" s="66"/>
      <c r="L36" s="66"/>
      <c r="M36" s="66"/>
      <c r="N36" s="66"/>
      <c r="O36" s="66"/>
    </row>
    <row r="37" spans="1:15" ht="18.75">
      <c r="A37" s="66"/>
      <c r="B37" s="66"/>
      <c r="C37" s="293" t="s">
        <v>214</v>
      </c>
      <c r="D37" s="220" t="s">
        <v>273</v>
      </c>
      <c r="E37" s="66"/>
      <c r="F37" s="66"/>
      <c r="G37" s="66"/>
      <c r="H37" s="66"/>
      <c r="I37" s="66"/>
      <c r="J37" s="66"/>
      <c r="K37" s="66"/>
      <c r="L37" s="66"/>
      <c r="M37" s="66"/>
      <c r="N37" s="66"/>
      <c r="O37" s="66"/>
    </row>
    <row r="38" spans="1:15" ht="15.75">
      <c r="A38" s="66"/>
      <c r="B38" s="66"/>
      <c r="C38" s="254" t="s">
        <v>275</v>
      </c>
      <c r="D38" s="220" t="s">
        <v>276</v>
      </c>
      <c r="E38" s="66"/>
      <c r="F38" s="66"/>
      <c r="G38" s="66"/>
      <c r="H38" s="66"/>
      <c r="I38" s="66"/>
      <c r="J38" s="66"/>
      <c r="K38" s="66"/>
      <c r="L38" s="66"/>
      <c r="M38" s="66"/>
      <c r="N38" s="66"/>
      <c r="O38" s="66"/>
    </row>
    <row r="39" spans="1:15" ht="15.75">
      <c r="A39" s="66"/>
      <c r="B39" s="66"/>
      <c r="C39" s="255" t="s">
        <v>277</v>
      </c>
      <c r="D39" s="220" t="s">
        <v>278</v>
      </c>
      <c r="E39" s="66"/>
      <c r="F39" s="66"/>
      <c r="G39" s="66"/>
      <c r="H39" s="66"/>
      <c r="I39" s="66"/>
      <c r="J39" s="66"/>
      <c r="K39" s="66"/>
      <c r="L39" s="66"/>
      <c r="M39" s="66"/>
      <c r="N39" s="66"/>
      <c r="O39" s="66"/>
    </row>
    <row r="40" spans="1:15" ht="18.75">
      <c r="A40" s="66"/>
      <c r="B40" s="66"/>
      <c r="C40" s="222" t="s">
        <v>279</v>
      </c>
      <c r="D40" s="220" t="s">
        <v>216</v>
      </c>
      <c r="E40" s="66"/>
      <c r="F40" s="66"/>
      <c r="G40" s="66"/>
      <c r="H40" s="66"/>
      <c r="I40" s="66"/>
      <c r="J40" s="66"/>
      <c r="K40" s="66"/>
      <c r="L40" s="66"/>
      <c r="M40" s="66"/>
      <c r="N40" s="66"/>
      <c r="O40" s="66"/>
    </row>
    <row r="41" spans="1:15" ht="18.75">
      <c r="A41" s="66"/>
      <c r="B41" s="66"/>
      <c r="C41" s="222"/>
      <c r="D41" s="220" t="s">
        <v>243</v>
      </c>
      <c r="E41" s="66"/>
      <c r="F41" s="66"/>
      <c r="G41" s="66"/>
      <c r="H41" s="66"/>
      <c r="I41" s="66"/>
      <c r="J41" s="66"/>
      <c r="K41" s="66"/>
      <c r="L41" s="66"/>
      <c r="M41" s="66"/>
      <c r="N41" s="66"/>
      <c r="O41" s="66"/>
    </row>
    <row r="42" spans="1:15">
      <c r="A42" s="66"/>
      <c r="B42" s="66"/>
      <c r="C42" s="66"/>
      <c r="D42" s="66"/>
      <c r="E42" s="66"/>
      <c r="F42" s="66"/>
      <c r="G42" s="66"/>
      <c r="H42" s="66"/>
      <c r="I42" s="66"/>
      <c r="J42" s="66"/>
      <c r="K42" s="66"/>
      <c r="L42" s="66"/>
      <c r="M42" s="66"/>
      <c r="N42" s="66"/>
      <c r="O42" s="66"/>
    </row>
    <row r="43" spans="1:15" ht="18.75">
      <c r="A43" s="66"/>
      <c r="B43" s="295" t="s">
        <v>296</v>
      </c>
      <c r="C43" s="66"/>
      <c r="D43" s="66"/>
      <c r="E43" s="66"/>
      <c r="F43" s="66"/>
      <c r="G43" s="66"/>
      <c r="H43" s="66"/>
      <c r="I43" s="295" t="s">
        <v>297</v>
      </c>
      <c r="J43" s="66"/>
      <c r="K43" s="66"/>
      <c r="L43" s="66"/>
      <c r="M43" s="66"/>
      <c r="N43" s="66"/>
      <c r="O43" s="66"/>
    </row>
    <row r="44" spans="1:15">
      <c r="A44" s="66"/>
      <c r="B44" s="66"/>
      <c r="C44" s="66"/>
      <c r="D44" s="66"/>
      <c r="E44" s="66"/>
      <c r="F44" s="66"/>
      <c r="G44" s="66"/>
      <c r="H44" s="66"/>
      <c r="I44" s="66"/>
      <c r="J44" s="66"/>
      <c r="K44" s="66"/>
      <c r="L44" s="66"/>
      <c r="M44" s="66"/>
      <c r="N44" s="66"/>
      <c r="O44" s="66"/>
    </row>
    <row r="45" spans="1:15" ht="18.75">
      <c r="A45" s="66"/>
      <c r="B45" s="296" t="s">
        <v>298</v>
      </c>
      <c r="C45" s="66"/>
      <c r="D45" s="66"/>
      <c r="E45" s="66"/>
      <c r="F45" s="66"/>
      <c r="G45" s="66"/>
      <c r="H45" s="66"/>
      <c r="I45" s="66"/>
      <c r="J45" s="66"/>
      <c r="K45" s="66"/>
      <c r="L45" s="66"/>
      <c r="M45" s="66"/>
      <c r="N45" s="66"/>
      <c r="O45" s="66"/>
    </row>
    <row r="46" spans="1:15">
      <c r="A46" s="66"/>
      <c r="B46" s="66"/>
      <c r="C46" s="66"/>
      <c r="D46" s="66"/>
      <c r="E46" s="66"/>
      <c r="F46" s="66"/>
      <c r="G46" s="66"/>
      <c r="H46" s="66"/>
      <c r="I46" s="66"/>
      <c r="J46" s="66"/>
      <c r="K46" s="66"/>
      <c r="L46" s="66"/>
      <c r="M46" s="66"/>
      <c r="N46" s="66"/>
      <c r="O46" s="66"/>
    </row>
  </sheetData>
  <mergeCells count="9">
    <mergeCell ref="C21:M22"/>
    <mergeCell ref="C23:M24"/>
    <mergeCell ref="C25:M26"/>
    <mergeCell ref="C9:M10"/>
    <mergeCell ref="C11:M11"/>
    <mergeCell ref="C12:M13"/>
    <mergeCell ref="C14:M16"/>
    <mergeCell ref="C17:M18"/>
    <mergeCell ref="C19:M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83A94-A91E-4973-848C-178A6C29C781}">
  <sheetPr>
    <pageSetUpPr fitToPage="1"/>
  </sheetPr>
  <dimension ref="A1:AS181"/>
  <sheetViews>
    <sheetView zoomScaleNormal="100" workbookViewId="0">
      <selection activeCell="J20" sqref="J20"/>
    </sheetView>
  </sheetViews>
  <sheetFormatPr baseColWidth="10" defaultRowHeight="15"/>
  <cols>
    <col min="1" max="1" width="4.28515625" style="4" customWidth="1"/>
    <col min="2" max="3" width="4.85546875" style="4" customWidth="1"/>
    <col min="4" max="4" width="55.7109375" style="4" customWidth="1"/>
    <col min="5" max="5" width="40.7109375" style="4" customWidth="1"/>
    <col min="6" max="6" width="45" style="4" hidden="1" customWidth="1"/>
    <col min="7" max="7" width="60.7109375" style="4" customWidth="1"/>
    <col min="8" max="8" width="8" customWidth="1"/>
    <col min="9" max="9" width="11.42578125" style="4"/>
    <col min="10" max="10" width="25" style="4" customWidth="1"/>
    <col min="11" max="11" width="11.42578125" style="4"/>
    <col min="12" max="19" width="15.7109375" style="4" customWidth="1"/>
    <col min="20" max="20" width="10.5703125" style="4" customWidth="1"/>
    <col min="21" max="23" width="8.7109375" style="4" customWidth="1"/>
    <col min="24" max="24" width="8.42578125" style="4" customWidth="1"/>
    <col min="25" max="26" width="11.42578125" style="4"/>
    <col min="27" max="27" width="7.7109375" style="4" customWidth="1"/>
    <col min="28" max="28" width="19.7109375" style="4" customWidth="1"/>
    <col min="29" max="33" width="25.7109375" style="4" customWidth="1"/>
    <col min="34" max="34" width="11.42578125" style="4"/>
    <col min="35" max="35" width="12.28515625" customWidth="1"/>
    <col min="36" max="37" width="25.7109375" customWidth="1"/>
    <col min="38" max="38" width="13.7109375" customWidth="1"/>
    <col min="39" max="40" width="25.7109375" customWidth="1"/>
    <col min="41" max="41" width="11.7109375" customWidth="1"/>
    <col min="42" max="42" width="11.42578125" style="4"/>
    <col min="43" max="43" width="8.7109375" customWidth="1"/>
    <col min="44" max="44" width="11.42578125" style="157"/>
    <col min="45" max="45" width="43.5703125" style="157" customWidth="1"/>
    <col min="46" max="16384" width="11.42578125" style="4"/>
  </cols>
  <sheetData>
    <row r="1" spans="1:45" ht="18" customHeight="1" thickBot="1">
      <c r="A1" s="159" t="str">
        <f>ADDRESS(ROW(),COLUMN(),4)</f>
        <v>A1</v>
      </c>
      <c r="B1" s="2">
        <f t="shared" ref="B1:H1" ca="1" si="0">CELL("largeur",B1)</f>
        <v>4</v>
      </c>
      <c r="C1" s="2">
        <f t="shared" ca="1" si="0"/>
        <v>4</v>
      </c>
      <c r="D1" s="2">
        <f t="shared" ca="1" si="0"/>
        <v>55</v>
      </c>
      <c r="E1" s="2">
        <f t="shared" ca="1" si="0"/>
        <v>40</v>
      </c>
      <c r="F1" s="2">
        <f t="shared" ca="1" si="0"/>
        <v>0</v>
      </c>
      <c r="G1" s="2">
        <f t="shared" ca="1" si="0"/>
        <v>60</v>
      </c>
      <c r="H1" s="81">
        <f t="shared" ca="1" si="0"/>
        <v>7</v>
      </c>
      <c r="I1" s="3" t="s">
        <v>0</v>
      </c>
      <c r="J1" s="1"/>
      <c r="K1" s="1"/>
      <c r="X1" s="1"/>
      <c r="Y1" s="1"/>
      <c r="Z1" s="1"/>
      <c r="AA1" s="1"/>
      <c r="AB1" s="1"/>
      <c r="AC1" s="1"/>
      <c r="AD1" s="1"/>
      <c r="AE1" s="1"/>
      <c r="AF1" s="1"/>
      <c r="AG1" s="1"/>
      <c r="AH1" s="1"/>
      <c r="AI1" s="104" t="str">
        <f t="shared" ref="AI1:AO1" si="1">SUBSTITUTE(ADDRESS(1,COLUMN(),4),"1","")</f>
        <v>AI</v>
      </c>
      <c r="AJ1" s="104" t="str">
        <f t="shared" si="1"/>
        <v>AJ</v>
      </c>
      <c r="AK1" s="104" t="str">
        <f t="shared" si="1"/>
        <v>AK</v>
      </c>
      <c r="AL1" s="104" t="str">
        <f t="shared" si="1"/>
        <v>AL</v>
      </c>
      <c r="AM1" s="104" t="str">
        <f t="shared" si="1"/>
        <v>AM</v>
      </c>
      <c r="AN1" s="104" t="str">
        <f t="shared" si="1"/>
        <v>AN</v>
      </c>
      <c r="AO1" s="104" t="str">
        <f t="shared" si="1"/>
        <v>AO</v>
      </c>
      <c r="AQ1" s="151">
        <v>1</v>
      </c>
      <c r="AR1" s="152" t="str">
        <f>SUBSTITUTE(ADDRESS(1,COLUMN(),4),"1","")</f>
        <v>AR</v>
      </c>
      <c r="AS1" s="153" t="str">
        <f>SUBSTITUTE(ADDRESS(1,COLUMN(),4),"1","")</f>
        <v>AS</v>
      </c>
    </row>
    <row r="2" spans="1:45" ht="20.100000000000001" customHeight="1">
      <c r="B2" s="357" t="s">
        <v>1</v>
      </c>
      <c r="C2" s="386" t="s">
        <v>2</v>
      </c>
      <c r="D2" s="386"/>
      <c r="E2" s="386"/>
      <c r="F2" s="386"/>
      <c r="G2" s="386"/>
      <c r="H2" s="387"/>
      <c r="I2" s="5">
        <v>20</v>
      </c>
      <c r="J2" s="3" t="s">
        <v>3</v>
      </c>
      <c r="K2" s="345" t="s">
        <v>4</v>
      </c>
      <c r="L2" s="345"/>
      <c r="M2" s="345"/>
      <c r="N2" s="345"/>
      <c r="O2" s="345"/>
      <c r="P2" s="345"/>
      <c r="Q2" s="345"/>
      <c r="R2" s="345"/>
      <c r="S2" s="345"/>
      <c r="T2" s="345"/>
      <c r="U2" s="345"/>
      <c r="V2" s="6"/>
      <c r="X2" s="1"/>
      <c r="Y2" s="1"/>
      <c r="Z2" s="1"/>
      <c r="AA2" s="60" t="s">
        <v>1</v>
      </c>
      <c r="AB2" s="391" t="s">
        <v>79</v>
      </c>
      <c r="AC2" s="391"/>
      <c r="AD2" s="391"/>
      <c r="AE2" s="391"/>
      <c r="AF2" s="391"/>
      <c r="AG2" s="392"/>
      <c r="AH2" s="1"/>
      <c r="AI2" s="83">
        <f t="shared" ref="AI2:AO2" ca="1" si="2">CELL("largeur",AI2)</f>
        <v>12</v>
      </c>
      <c r="AJ2" s="83">
        <f t="shared" ca="1" si="2"/>
        <v>25</v>
      </c>
      <c r="AK2" s="83">
        <f t="shared" ca="1" si="2"/>
        <v>25</v>
      </c>
      <c r="AL2" s="83">
        <f t="shared" ca="1" si="2"/>
        <v>13</v>
      </c>
      <c r="AM2" s="83">
        <f t="shared" ca="1" si="2"/>
        <v>25</v>
      </c>
      <c r="AN2" s="83">
        <f t="shared" ca="1" si="2"/>
        <v>25</v>
      </c>
      <c r="AO2" s="83">
        <f t="shared" ca="1" si="2"/>
        <v>11</v>
      </c>
      <c r="AQ2" s="151">
        <v>1</v>
      </c>
      <c r="AR2" s="154"/>
      <c r="AS2" s="154" t="s">
        <v>167</v>
      </c>
    </row>
    <row r="3" spans="1:45" ht="20.100000000000001" customHeight="1">
      <c r="B3" s="358"/>
      <c r="C3" s="388"/>
      <c r="D3" s="388"/>
      <c r="E3" s="388"/>
      <c r="F3" s="388"/>
      <c r="G3" s="388"/>
      <c r="H3" s="389"/>
      <c r="I3" s="5">
        <v>20</v>
      </c>
      <c r="K3" s="345"/>
      <c r="L3" s="345"/>
      <c r="M3" s="345"/>
      <c r="N3" s="345"/>
      <c r="O3" s="345"/>
      <c r="P3" s="345"/>
      <c r="Q3" s="345"/>
      <c r="R3" s="345"/>
      <c r="S3" s="345"/>
      <c r="T3" s="345"/>
      <c r="U3" s="345"/>
      <c r="V3" s="6"/>
      <c r="X3" s="1"/>
      <c r="Y3" s="1"/>
      <c r="Z3" s="1"/>
      <c r="AA3" s="372" t="s">
        <v>80</v>
      </c>
      <c r="AB3" s="373"/>
      <c r="AC3" s="373"/>
      <c r="AD3" s="373"/>
      <c r="AE3" s="373"/>
      <c r="AF3" s="373"/>
      <c r="AG3" s="374"/>
      <c r="AH3" s="1"/>
      <c r="AQ3" s="151">
        <v>1</v>
      </c>
      <c r="AR3" s="155">
        <f ca="1">COUNTA(A1:AQ112) + COUNTBLANK(A1:AQ112)</f>
        <v>4832</v>
      </c>
      <c r="AS3" s="156" t="str">
        <f>"cellules entre"&amp;" " &amp;A1&amp;" et  "&amp;AQ112</f>
        <v>cellules entre A1 et  AQ112</v>
      </c>
    </row>
    <row r="4" spans="1:45" ht="20.100000000000001" customHeight="1" thickBot="1">
      <c r="B4" s="362" t="str">
        <f>C2</f>
        <v>TABLEAU POUR MODIFIER DU TEXTE</v>
      </c>
      <c r="C4" s="162"/>
      <c r="D4" s="364" t="s">
        <v>5</v>
      </c>
      <c r="E4" s="365"/>
      <c r="F4" s="365"/>
      <c r="G4" s="365"/>
      <c r="H4" s="170"/>
      <c r="I4" s="5">
        <v>20</v>
      </c>
      <c r="K4" s="345" t="s">
        <v>6</v>
      </c>
      <c r="L4" s="345"/>
      <c r="M4" s="345"/>
      <c r="N4" s="345"/>
      <c r="O4" s="345"/>
      <c r="P4" s="345"/>
      <c r="Q4" s="345"/>
      <c r="R4" s="345"/>
      <c r="S4" s="345"/>
      <c r="T4" s="345"/>
      <c r="U4" s="345"/>
      <c r="V4" s="6"/>
      <c r="X4" s="1"/>
      <c r="Y4" s="1"/>
      <c r="Z4" s="1"/>
      <c r="AA4" s="61"/>
      <c r="AB4" s="62" t="s">
        <v>81</v>
      </c>
      <c r="AC4" s="63" t="s">
        <v>82</v>
      </c>
      <c r="AD4" s="64" t="s">
        <v>83</v>
      </c>
      <c r="AE4" s="65" t="s">
        <v>84</v>
      </c>
      <c r="AF4" s="66"/>
      <c r="AG4" s="67" t="s">
        <v>85</v>
      </c>
      <c r="AH4" s="1"/>
      <c r="AQ4" s="151">
        <v>1</v>
      </c>
      <c r="AR4" s="155">
        <f ca="1">COUNTA(A1:AQ112)</f>
        <v>826</v>
      </c>
      <c r="AS4" s="156" t="s">
        <v>168</v>
      </c>
    </row>
    <row r="5" spans="1:45" ht="20.100000000000001" customHeight="1" thickTop="1" thickBot="1">
      <c r="B5" s="362"/>
      <c r="C5" s="162"/>
      <c r="D5" s="364" t="s">
        <v>7</v>
      </c>
      <c r="E5" s="365"/>
      <c r="F5" s="365"/>
      <c r="G5" s="365"/>
      <c r="H5" s="170"/>
      <c r="I5" s="5">
        <v>20</v>
      </c>
      <c r="K5" s="346" t="s">
        <v>8</v>
      </c>
      <c r="L5" s="346"/>
      <c r="M5" s="346"/>
      <c r="N5" s="346"/>
      <c r="O5" s="346"/>
      <c r="P5" s="346"/>
      <c r="Q5" s="346"/>
      <c r="R5" s="346"/>
      <c r="S5" s="346"/>
      <c r="T5" s="346"/>
      <c r="U5" s="346"/>
      <c r="V5" s="7"/>
      <c r="X5" s="1"/>
      <c r="Y5" s="1"/>
      <c r="Z5" s="1"/>
      <c r="AA5" s="61"/>
      <c r="AB5" s="68" t="s">
        <v>86</v>
      </c>
      <c r="AC5" s="69">
        <f>LEN(AB5) - LEN(SUBSTITUTE(AB5, " ", "")) + 1</f>
        <v>45</v>
      </c>
      <c r="AD5" s="69">
        <f>LEN(AB5)</f>
        <v>263</v>
      </c>
      <c r="AE5" s="70">
        <v>70</v>
      </c>
      <c r="AF5"/>
      <c r="AG5" s="71" t="str">
        <f>TEXT(ROUND(LEN(AB5)/AE5, 1), "0.0") &amp; " lignes"</f>
        <v>3.8 lignes</v>
      </c>
      <c r="AH5" s="1"/>
      <c r="AQ5" s="151">
        <v>1</v>
      </c>
      <c r="AR5" s="155">
        <f ca="1">COUNTBLANK(A1:AQ112)</f>
        <v>4006</v>
      </c>
      <c r="AS5" s="156" t="s">
        <v>169</v>
      </c>
    </row>
    <row r="6" spans="1:45" ht="20.100000000000001" customHeight="1" thickTop="1">
      <c r="B6" s="362"/>
      <c r="C6" s="162"/>
      <c r="D6" s="366" t="s">
        <v>9</v>
      </c>
      <c r="E6" s="367"/>
      <c r="F6" s="367"/>
      <c r="G6" s="367"/>
      <c r="H6" s="170"/>
      <c r="I6" s="5">
        <v>20</v>
      </c>
      <c r="K6" s="346"/>
      <c r="L6" s="346"/>
      <c r="M6" s="346"/>
      <c r="N6" s="346"/>
      <c r="O6" s="346"/>
      <c r="P6" s="346"/>
      <c r="Q6" s="346"/>
      <c r="R6" s="346"/>
      <c r="S6" s="346"/>
      <c r="T6" s="346"/>
      <c r="U6" s="346"/>
      <c r="V6" s="7"/>
      <c r="AA6" s="61"/>
      <c r="AB6" s="353" t="str">
        <f>AB5</f>
        <v>Épluchez l’ail et les oignons. Coupez-les en petits morceaux. Égouttez les champignons. Dans votre Cookeo, faites roussir la viande et les lardons avec le morceau de beurre sur le mode « dorer » / 3 min (préchauffage inclus), en remuant avec une cuillère en bois.</v>
      </c>
      <c r="AC6" s="353"/>
      <c r="AD6" s="353"/>
      <c r="AE6" s="353"/>
      <c r="AF6" s="353"/>
      <c r="AG6" s="354"/>
      <c r="AI6" s="377" t="s">
        <v>108</v>
      </c>
      <c r="AJ6" s="378"/>
      <c r="AK6" s="378"/>
      <c r="AL6" s="378"/>
      <c r="AM6" s="378"/>
      <c r="AN6" s="378"/>
      <c r="AO6" s="379"/>
      <c r="AQ6" s="151">
        <v>1</v>
      </c>
      <c r="AR6" s="155">
        <f>SUM(AQ1:AQ93)+2</f>
        <v>95</v>
      </c>
      <c r="AS6" s="156" t="s">
        <v>170</v>
      </c>
    </row>
    <row r="7" spans="1:45" ht="20.100000000000001" customHeight="1">
      <c r="B7" s="362"/>
      <c r="C7" s="162"/>
      <c r="D7" s="366"/>
      <c r="E7" s="367"/>
      <c r="F7" s="367"/>
      <c r="G7" s="367"/>
      <c r="H7" s="170"/>
      <c r="I7" s="5">
        <v>20</v>
      </c>
      <c r="K7" s="346" t="s">
        <v>10</v>
      </c>
      <c r="L7" s="346"/>
      <c r="M7" s="346"/>
      <c r="N7" s="346"/>
      <c r="O7" s="346"/>
      <c r="P7" s="346"/>
      <c r="Q7" s="346"/>
      <c r="R7" s="346"/>
      <c r="S7" s="346"/>
      <c r="T7" s="346"/>
      <c r="U7" s="346"/>
      <c r="V7" s="7"/>
      <c r="AA7" s="61"/>
      <c r="AB7" s="353"/>
      <c r="AC7" s="353"/>
      <c r="AD7" s="353"/>
      <c r="AE7" s="353"/>
      <c r="AF7" s="353"/>
      <c r="AG7" s="354"/>
      <c r="AI7" s="380"/>
      <c r="AJ7" s="381"/>
      <c r="AK7" s="381"/>
      <c r="AL7" s="381"/>
      <c r="AM7" s="381"/>
      <c r="AN7" s="381"/>
      <c r="AO7" s="382"/>
      <c r="AQ7" s="151">
        <v>1</v>
      </c>
      <c r="AR7" s="155">
        <f>SUM(A112:AP112)+1</f>
        <v>42</v>
      </c>
      <c r="AS7" s="156" t="s">
        <v>171</v>
      </c>
    </row>
    <row r="8" spans="1:45" ht="20.100000000000001" customHeight="1">
      <c r="B8" s="362"/>
      <c r="C8" s="162"/>
      <c r="D8" s="395" t="s">
        <v>11</v>
      </c>
      <c r="E8" s="396"/>
      <c r="F8" s="396"/>
      <c r="G8" s="396"/>
      <c r="H8" s="170"/>
      <c r="I8" s="5">
        <v>20</v>
      </c>
      <c r="K8" s="346"/>
      <c r="L8" s="346"/>
      <c r="M8" s="346"/>
      <c r="N8" s="346"/>
      <c r="O8" s="346"/>
      <c r="P8" s="346"/>
      <c r="Q8" s="346"/>
      <c r="R8" s="346"/>
      <c r="S8" s="346"/>
      <c r="T8" s="346"/>
      <c r="U8" s="346"/>
      <c r="V8" s="7"/>
      <c r="AA8" s="61"/>
      <c r="AB8" s="353"/>
      <c r="AC8" s="353"/>
      <c r="AD8" s="353"/>
      <c r="AE8" s="353"/>
      <c r="AF8" s="353"/>
      <c r="AG8" s="354"/>
      <c r="AI8" s="105"/>
      <c r="AJ8" s="106" t="str">
        <f>"cellule "&amp;AO26</f>
        <v>cellule AO27</v>
      </c>
      <c r="AK8" s="107" t="s">
        <v>109</v>
      </c>
      <c r="AL8" s="107"/>
      <c r="AM8" s="107"/>
      <c r="AN8" s="107"/>
      <c r="AO8" s="108"/>
      <c r="AQ8" s="151">
        <v>1</v>
      </c>
    </row>
    <row r="9" spans="1:45" ht="20.100000000000001" customHeight="1">
      <c r="B9" s="362"/>
      <c r="C9" s="397" t="s">
        <v>178</v>
      </c>
      <c r="D9" s="395"/>
      <c r="E9" s="396"/>
      <c r="F9" s="396"/>
      <c r="G9" s="396"/>
      <c r="H9" s="390" t="s">
        <v>179</v>
      </c>
      <c r="I9" s="5">
        <v>20</v>
      </c>
      <c r="K9" s="346"/>
      <c r="L9" s="346"/>
      <c r="M9" s="346"/>
      <c r="N9" s="346"/>
      <c r="O9" s="346"/>
      <c r="P9" s="346"/>
      <c r="Q9" s="346"/>
      <c r="R9" s="346"/>
      <c r="S9" s="346"/>
      <c r="T9" s="346"/>
      <c r="U9" s="346"/>
      <c r="V9" s="7"/>
      <c r="AA9" s="61"/>
      <c r="AB9" s="353"/>
      <c r="AC9" s="353"/>
      <c r="AD9" s="353"/>
      <c r="AE9" s="353"/>
      <c r="AF9" s="353"/>
      <c r="AG9" s="354"/>
      <c r="AI9" s="109" t="s">
        <v>110</v>
      </c>
      <c r="AJ9" s="110"/>
      <c r="AK9" s="110"/>
      <c r="AL9" s="110"/>
      <c r="AM9" s="110"/>
      <c r="AN9" s="110"/>
      <c r="AO9" s="111"/>
      <c r="AQ9" s="151">
        <v>1</v>
      </c>
    </row>
    <row r="10" spans="1:45" ht="20.100000000000001" customHeight="1" thickBot="1">
      <c r="B10" s="362"/>
      <c r="C10" s="397"/>
      <c r="D10" s="8" t="s">
        <v>12</v>
      </c>
      <c r="E10" s="9" t="s">
        <v>13</v>
      </c>
      <c r="F10" s="175"/>
      <c r="G10" s="168" t="s">
        <v>14</v>
      </c>
      <c r="H10" s="390"/>
      <c r="I10" s="5">
        <v>20</v>
      </c>
      <c r="K10" s="359" t="s">
        <v>15</v>
      </c>
      <c r="L10" s="359"/>
      <c r="M10" s="359"/>
      <c r="N10" s="359"/>
      <c r="O10" s="359"/>
      <c r="P10" s="359"/>
      <c r="Q10" s="359"/>
      <c r="R10" s="359"/>
      <c r="S10" s="359"/>
      <c r="T10" s="359"/>
      <c r="U10" s="359"/>
      <c r="V10" s="10"/>
      <c r="AA10" s="61"/>
      <c r="AB10" s="72"/>
      <c r="AC10"/>
      <c r="AD10" s="73" t="s">
        <v>87</v>
      </c>
      <c r="AE10" s="74" t="str">
        <f>AE5&amp;" caractères"</f>
        <v>70 caractères</v>
      </c>
      <c r="AF10"/>
      <c r="AG10" s="75" t="str">
        <f>AG5</f>
        <v>3.8 lignes</v>
      </c>
      <c r="AI10" s="383" t="s">
        <v>111</v>
      </c>
      <c r="AJ10" s="384"/>
      <c r="AK10" s="384"/>
      <c r="AL10" s="384"/>
      <c r="AM10" s="384"/>
      <c r="AN10" s="384"/>
      <c r="AO10" s="385"/>
      <c r="AQ10" s="151">
        <v>1</v>
      </c>
    </row>
    <row r="11" spans="1:45" ht="20.100000000000001" customHeight="1">
      <c r="B11" s="362"/>
      <c r="C11" s="397"/>
      <c r="D11" s="360" t="s">
        <v>16</v>
      </c>
      <c r="E11" s="398" t="s">
        <v>17</v>
      </c>
      <c r="F11" s="176" t="s">
        <v>18</v>
      </c>
      <c r="G11" s="400" t="s">
        <v>19</v>
      </c>
      <c r="H11" s="390"/>
      <c r="I11" s="5">
        <v>20</v>
      </c>
      <c r="K11" s="359"/>
      <c r="L11" s="359"/>
      <c r="M11" s="359"/>
      <c r="N11" s="359"/>
      <c r="O11" s="359"/>
      <c r="P11" s="359"/>
      <c r="Q11" s="359"/>
      <c r="R11" s="359"/>
      <c r="S11" s="359"/>
      <c r="T11" s="359"/>
      <c r="U11" s="359"/>
      <c r="V11" s="10"/>
      <c r="AA11" s="61"/>
      <c r="AB11" s="76" t="s">
        <v>88</v>
      </c>
      <c r="AC11" s="77"/>
      <c r="AD11" s="78"/>
      <c r="AE11" s="78"/>
      <c r="AF11" s="78"/>
      <c r="AG11" s="79"/>
      <c r="AI11" s="112" t="s">
        <v>112</v>
      </c>
      <c r="AJ11" s="113" t="s">
        <v>113</v>
      </c>
      <c r="AK11" s="114"/>
      <c r="AL11" s="114"/>
      <c r="AM11" s="114"/>
      <c r="AN11" s="114"/>
      <c r="AO11" s="115" t="s">
        <v>114</v>
      </c>
      <c r="AQ11" s="151">
        <v>1</v>
      </c>
    </row>
    <row r="12" spans="1:45" ht="20.100000000000001" customHeight="1">
      <c r="B12" s="362"/>
      <c r="C12" s="397"/>
      <c r="D12" s="360"/>
      <c r="E12" s="398"/>
      <c r="F12" s="176" t="s">
        <v>20</v>
      </c>
      <c r="G12" s="400"/>
      <c r="H12" s="390"/>
      <c r="I12" s="5">
        <v>20</v>
      </c>
      <c r="K12" s="344" t="s">
        <v>21</v>
      </c>
      <c r="L12" s="344"/>
      <c r="M12" s="344"/>
      <c r="N12" s="344"/>
      <c r="O12" s="344"/>
      <c r="P12" s="344"/>
      <c r="Q12" s="344"/>
      <c r="R12" s="344"/>
      <c r="S12" s="344"/>
      <c r="T12" s="344"/>
      <c r="U12" s="344"/>
      <c r="V12" s="11"/>
      <c r="AA12" s="80" t="str">
        <f t="shared" ref="AA12:AA17" si="3">LEN(AC12)&amp;" car."</f>
        <v>72 car.</v>
      </c>
      <c r="AB12" s="81" t="s">
        <v>89</v>
      </c>
      <c r="AC12" s="355" t="str">
        <f>LEFT(AB5,FIND(" ",AB5&amp;" ",AE5)-1) &amp; ".."</f>
        <v>Épluchez l’ail et les oignons. Coupez-les en petits morceaux. Égouttez..</v>
      </c>
      <c r="AD12" s="355"/>
      <c r="AE12" s="355"/>
      <c r="AF12" s="355"/>
      <c r="AG12" s="356"/>
      <c r="AI12" s="116"/>
      <c r="AJ12" s="117"/>
      <c r="AK12" s="117"/>
      <c r="AL12" s="117"/>
      <c r="AM12" s="117"/>
      <c r="AN12" s="117"/>
      <c r="AO12" s="118"/>
      <c r="AQ12" s="151">
        <v>1</v>
      </c>
    </row>
    <row r="13" spans="1:45" ht="20.100000000000001" customHeight="1">
      <c r="B13" s="362"/>
      <c r="C13" s="397"/>
      <c r="D13" s="361"/>
      <c r="E13" s="399"/>
      <c r="F13" s="176" t="s">
        <v>22</v>
      </c>
      <c r="G13" s="401"/>
      <c r="H13" s="390"/>
      <c r="I13" s="5">
        <v>20</v>
      </c>
      <c r="K13" s="344"/>
      <c r="L13" s="344"/>
      <c r="M13" s="344"/>
      <c r="N13" s="344"/>
      <c r="O13" s="344"/>
      <c r="P13" s="344"/>
      <c r="Q13" s="344"/>
      <c r="R13" s="344"/>
      <c r="S13" s="344"/>
      <c r="T13" s="344"/>
      <c r="U13" s="344"/>
      <c r="V13" s="11"/>
      <c r="AA13" s="80" t="str">
        <f t="shared" si="3"/>
        <v>74 car.</v>
      </c>
      <c r="AB13" s="81" t="s">
        <v>90</v>
      </c>
      <c r="AC13" s="355" t="str">
        <f>LEFT(RIGHT(AB5,LEN(AB5)-LEN(AC12)-2),FIND(" ",RIGHT(AB5,LEN(AB5)-LEN(AC12)-2)&amp;" ",AE5)-1) &amp; ".."</f>
        <v xml:space="preserve"> champignons. Dans votre Cookeo, faites roussir la viande et les lardons..</v>
      </c>
      <c r="AD13" s="355"/>
      <c r="AE13" s="355"/>
      <c r="AF13" s="355"/>
      <c r="AG13" s="356"/>
      <c r="AI13" s="116"/>
      <c r="AJ13" s="117"/>
      <c r="AK13" s="117"/>
      <c r="AL13" s="117"/>
      <c r="AM13" s="117"/>
      <c r="AN13" s="117"/>
      <c r="AO13" s="118"/>
      <c r="AQ13" s="151">
        <v>1</v>
      </c>
    </row>
    <row r="14" spans="1:45" ht="20.100000000000001" customHeight="1">
      <c r="B14" s="362"/>
      <c r="C14" s="163">
        <f>LEN(D14)</f>
        <v>0</v>
      </c>
      <c r="D14" s="12"/>
      <c r="E14" s="13"/>
      <c r="F14" s="177" t="str">
        <f t="shared" ref="F14:F33" si="4">SUBSTITUTE(D14,D14,E14)</f>
        <v/>
      </c>
      <c r="G14" s="169">
        <f t="shared" ref="G14:G33" si="5">IF(E14="", D14, UPPER(LEFT(F14, 1)) &amp; RIGHT(F14, LEN(F14) - 1))</f>
        <v>0</v>
      </c>
      <c r="H14" s="171">
        <f t="shared" ref="H14:H33" si="6">LEN(G14)</f>
        <v>1</v>
      </c>
      <c r="I14" s="5">
        <v>20</v>
      </c>
      <c r="K14" s="344" t="s">
        <v>23</v>
      </c>
      <c r="L14" s="344"/>
      <c r="M14" s="344"/>
      <c r="N14" s="344"/>
      <c r="O14" s="344"/>
      <c r="P14" s="344"/>
      <c r="Q14" s="344"/>
      <c r="R14" s="344"/>
      <c r="S14" s="344"/>
      <c r="T14" s="344"/>
      <c r="U14" s="344"/>
      <c r="V14" s="11"/>
      <c r="AA14" s="80" t="str">
        <f t="shared" si="3"/>
        <v>70 car.</v>
      </c>
      <c r="AB14" s="81" t="s">
        <v>91</v>
      </c>
      <c r="AC14" s="355" t="str">
        <f>LEFT(RIGHT(AB5,LEN(AB5)-LEN(AC12)-LEN(AC13)),AE5)</f>
        <v xml:space="preserve"> avec le morceau de beurre sur le mode « dorer » / 3 min (préchauffage</v>
      </c>
      <c r="AD14" s="355"/>
      <c r="AE14" s="355"/>
      <c r="AF14" s="355"/>
      <c r="AG14" s="356"/>
      <c r="AI14" s="116"/>
      <c r="AJ14" s="117"/>
      <c r="AK14" s="117"/>
      <c r="AL14" s="117"/>
      <c r="AM14" s="117"/>
      <c r="AN14" s="117"/>
      <c r="AO14" s="118"/>
      <c r="AQ14" s="151">
        <v>1</v>
      </c>
    </row>
    <row r="15" spans="1:45" ht="20.100000000000001" customHeight="1">
      <c r="B15" s="362"/>
      <c r="C15" s="163">
        <f>LEN(D15)</f>
        <v>10</v>
      </c>
      <c r="D15" s="12" t="s">
        <v>24</v>
      </c>
      <c r="E15" s="13" t="s">
        <v>25</v>
      </c>
      <c r="F15" s="177" t="str">
        <f t="shared" si="4"/>
        <v>os</v>
      </c>
      <c r="G15" s="169" t="str">
        <f t="shared" si="5"/>
        <v>Os</v>
      </c>
      <c r="H15" s="171">
        <f t="shared" si="6"/>
        <v>2</v>
      </c>
      <c r="I15" s="5">
        <v>20</v>
      </c>
      <c r="K15" s="344"/>
      <c r="L15" s="344"/>
      <c r="M15" s="344"/>
      <c r="N15" s="344"/>
      <c r="O15" s="344"/>
      <c r="P15" s="344"/>
      <c r="Q15" s="344"/>
      <c r="R15" s="344"/>
      <c r="S15" s="344"/>
      <c r="T15" s="344"/>
      <c r="U15" s="344"/>
      <c r="V15" s="11"/>
      <c r="AA15" s="80" t="str">
        <f t="shared" si="3"/>
        <v>47 car.</v>
      </c>
      <c r="AB15" s="81" t="s">
        <v>92</v>
      </c>
      <c r="AC15" s="355" t="str">
        <f>LEFT(RIGHT(AB5,LEN(AB5)-LEN(AC12)-LEN(AC13)-LEN(AC14)),AE5)</f>
        <v xml:space="preserve"> inclus), en remuant avec une cuillère en bois.</v>
      </c>
      <c r="AD15" s="355"/>
      <c r="AE15" s="355"/>
      <c r="AF15" s="355"/>
      <c r="AG15" s="356"/>
      <c r="AI15" s="116"/>
      <c r="AJ15" s="117"/>
      <c r="AK15" s="117"/>
      <c r="AL15" s="117"/>
      <c r="AM15" s="117"/>
      <c r="AN15" s="117"/>
      <c r="AO15" s="118"/>
      <c r="AQ15" s="151">
        <v>1</v>
      </c>
    </row>
    <row r="16" spans="1:45" ht="20.100000000000001" customHeight="1">
      <c r="B16" s="362"/>
      <c r="C16" s="163">
        <f t="shared" ref="C16:C33" si="7">LEN(D16)</f>
        <v>16</v>
      </c>
      <c r="D16" s="12" t="s">
        <v>26</v>
      </c>
      <c r="E16" s="13" t="s">
        <v>27</v>
      </c>
      <c r="F16" s="177" t="str">
        <f t="shared" si="4"/>
        <v>pommes</v>
      </c>
      <c r="G16" s="169" t="str">
        <f t="shared" si="5"/>
        <v>Pommes</v>
      </c>
      <c r="H16" s="171">
        <f t="shared" si="6"/>
        <v>6</v>
      </c>
      <c r="I16" s="5">
        <v>20</v>
      </c>
      <c r="K16" s="345" t="s">
        <v>28</v>
      </c>
      <c r="L16" s="345"/>
      <c r="M16" s="345"/>
      <c r="N16" s="345"/>
      <c r="O16" s="345"/>
      <c r="P16" s="345"/>
      <c r="Q16" s="345"/>
      <c r="R16" s="345"/>
      <c r="S16" s="345"/>
      <c r="T16" s="345"/>
      <c r="U16" s="345"/>
      <c r="V16" s="6"/>
      <c r="AA16" s="80" t="str">
        <f t="shared" si="3"/>
        <v>0 car.</v>
      </c>
      <c r="AB16" s="81" t="s">
        <v>93</v>
      </c>
      <c r="AC16" s="355" t="str">
        <f>LEFT(RIGHT(AB5,LEN(AB5)-LEN(AC12)-LEN(AC13)-LEN(AC14)-LEN(AC15)),AE5)</f>
        <v/>
      </c>
      <c r="AD16" s="355"/>
      <c r="AE16" s="355"/>
      <c r="AF16" s="355"/>
      <c r="AG16" s="356"/>
      <c r="AI16" s="116"/>
      <c r="AJ16" s="117"/>
      <c r="AK16" s="117"/>
      <c r="AL16" s="117"/>
      <c r="AM16" s="117"/>
      <c r="AN16" s="117"/>
      <c r="AO16" s="118"/>
      <c r="AQ16" s="151">
        <v>1</v>
      </c>
    </row>
    <row r="17" spans="2:43" ht="20.100000000000001" customHeight="1">
      <c r="B17" s="362"/>
      <c r="C17" s="163">
        <f t="shared" si="7"/>
        <v>18</v>
      </c>
      <c r="D17" s="12" t="s">
        <v>29</v>
      </c>
      <c r="E17" s="13" t="s">
        <v>30</v>
      </c>
      <c r="F17" s="177" t="str">
        <f t="shared" si="4"/>
        <v>oignons bio</v>
      </c>
      <c r="G17" s="169" t="str">
        <f t="shared" si="5"/>
        <v>Oignons bio</v>
      </c>
      <c r="H17" s="171">
        <f t="shared" si="6"/>
        <v>11</v>
      </c>
      <c r="I17" s="5">
        <v>20</v>
      </c>
      <c r="K17" s="345"/>
      <c r="L17" s="345"/>
      <c r="M17" s="345"/>
      <c r="N17" s="345"/>
      <c r="O17" s="345"/>
      <c r="P17" s="345"/>
      <c r="Q17" s="345"/>
      <c r="R17" s="345"/>
      <c r="S17" s="345"/>
      <c r="T17" s="345"/>
      <c r="U17" s="345"/>
      <c r="V17" s="6"/>
      <c r="AA17" s="80" t="str">
        <f t="shared" si="3"/>
        <v>0 car.</v>
      </c>
      <c r="AB17" s="81" t="s">
        <v>94</v>
      </c>
      <c r="AC17" s="355" t="str">
        <f>LEFT(RIGHT(AB5,LEN(AB5)-LEN(AC12)-LEN(AC13)-LEN(AC14)-LEN(AC15)-LEN(AC16)),AE5)</f>
        <v/>
      </c>
      <c r="AD17" s="355"/>
      <c r="AE17" s="355"/>
      <c r="AF17" s="355"/>
      <c r="AG17" s="356"/>
      <c r="AI17" s="116"/>
      <c r="AJ17" s="117"/>
      <c r="AK17" s="117"/>
      <c r="AL17" s="117"/>
      <c r="AM17" s="117"/>
      <c r="AN17" s="117"/>
      <c r="AO17" s="118"/>
      <c r="AQ17" s="151">
        <v>1</v>
      </c>
    </row>
    <row r="18" spans="2:43" ht="20.100000000000001" customHeight="1">
      <c r="B18" s="362"/>
      <c r="C18" s="163">
        <f t="shared" si="7"/>
        <v>20</v>
      </c>
      <c r="D18" s="12" t="s">
        <v>31</v>
      </c>
      <c r="E18" s="13" t="s">
        <v>300</v>
      </c>
      <c r="F18" s="177" t="str">
        <f t="shared" si="4"/>
        <v>carottes</v>
      </c>
      <c r="G18" s="169" t="str">
        <f t="shared" si="5"/>
        <v>Carottes</v>
      </c>
      <c r="H18" s="171">
        <f t="shared" si="6"/>
        <v>8</v>
      </c>
      <c r="I18" s="5">
        <v>20</v>
      </c>
      <c r="K18" s="344" t="s">
        <v>32</v>
      </c>
      <c r="L18" s="344"/>
      <c r="M18" s="344"/>
      <c r="N18" s="344"/>
      <c r="O18" s="344"/>
      <c r="P18" s="344"/>
      <c r="Q18" s="344"/>
      <c r="R18" s="344"/>
      <c r="S18" s="344"/>
      <c r="T18" s="344"/>
      <c r="U18" s="344"/>
      <c r="V18" s="11"/>
      <c r="AA18" s="61"/>
      <c r="AB18" s="393" t="s">
        <v>205</v>
      </c>
      <c r="AC18" s="393"/>
      <c r="AD18" s="393"/>
      <c r="AE18" s="393"/>
      <c r="AF18" s="393"/>
      <c r="AG18" s="394"/>
      <c r="AI18" s="116"/>
      <c r="AJ18" s="117"/>
      <c r="AK18" s="117"/>
      <c r="AL18" s="117"/>
      <c r="AM18" s="117"/>
      <c r="AN18" s="117"/>
      <c r="AO18" s="118"/>
      <c r="AQ18" s="151">
        <v>1</v>
      </c>
    </row>
    <row r="19" spans="2:43" ht="20.100000000000001" customHeight="1">
      <c r="B19" s="362"/>
      <c r="C19" s="163">
        <f t="shared" si="7"/>
        <v>35</v>
      </c>
      <c r="D19" s="12" t="s">
        <v>33</v>
      </c>
      <c r="E19" s="13" t="s">
        <v>34</v>
      </c>
      <c r="F19" s="177" t="str">
        <f t="shared" si="4"/>
        <v>concentré</v>
      </c>
      <c r="G19" s="169" t="str">
        <f t="shared" si="5"/>
        <v>Concentré</v>
      </c>
      <c r="H19" s="171">
        <f t="shared" si="6"/>
        <v>9</v>
      </c>
      <c r="I19" s="5">
        <v>20</v>
      </c>
      <c r="K19" s="344"/>
      <c r="L19" s="344"/>
      <c r="M19" s="344"/>
      <c r="N19" s="344"/>
      <c r="O19" s="344"/>
      <c r="P19" s="344"/>
      <c r="Q19" s="344"/>
      <c r="R19" s="344"/>
      <c r="S19" s="344"/>
      <c r="T19" s="344"/>
      <c r="U19" s="344"/>
      <c r="V19" s="11"/>
      <c r="AA19" s="61"/>
      <c r="AB19" s="393"/>
      <c r="AC19" s="393"/>
      <c r="AD19" s="393"/>
      <c r="AE19" s="393"/>
      <c r="AF19" s="393"/>
      <c r="AG19" s="394"/>
      <c r="AI19" s="116"/>
      <c r="AJ19" s="117"/>
      <c r="AK19" s="117"/>
      <c r="AL19" s="117"/>
      <c r="AM19" s="117"/>
      <c r="AN19" s="117"/>
      <c r="AO19" s="118"/>
      <c r="AQ19" s="151">
        <v>1</v>
      </c>
    </row>
    <row r="20" spans="2:43" ht="20.100000000000001" customHeight="1">
      <c r="B20" s="362"/>
      <c r="C20" s="163">
        <f t="shared" si="7"/>
        <v>11</v>
      </c>
      <c r="D20" s="12" t="s">
        <v>35</v>
      </c>
      <c r="E20" s="178"/>
      <c r="F20" s="177" t="str">
        <f t="shared" si="4"/>
        <v/>
      </c>
      <c r="G20" s="169" t="str">
        <f t="shared" si="5"/>
        <v>ail surgelé</v>
      </c>
      <c r="H20" s="171">
        <f t="shared" si="6"/>
        <v>11</v>
      </c>
      <c r="I20" s="5">
        <v>20</v>
      </c>
      <c r="K20" s="346" t="s">
        <v>36</v>
      </c>
      <c r="L20" s="346"/>
      <c r="M20" s="346"/>
      <c r="N20" s="346"/>
      <c r="O20" s="346"/>
      <c r="P20" s="346"/>
      <c r="Q20" s="346"/>
      <c r="R20" s="346"/>
      <c r="S20" s="346"/>
      <c r="T20" s="346"/>
      <c r="U20" s="346"/>
      <c r="V20" s="7"/>
      <c r="AA20" s="82">
        <v>7</v>
      </c>
      <c r="AB20" s="83">
        <v>19</v>
      </c>
      <c r="AC20" s="83">
        <v>25</v>
      </c>
      <c r="AD20" s="83">
        <v>25</v>
      </c>
      <c r="AE20" s="83">
        <v>25</v>
      </c>
      <c r="AF20" s="83">
        <v>25</v>
      </c>
      <c r="AG20" s="84">
        <v>15</v>
      </c>
      <c r="AI20" s="116"/>
      <c r="AJ20" s="117"/>
      <c r="AK20" s="117"/>
      <c r="AL20" s="117"/>
      <c r="AM20" s="117"/>
      <c r="AN20" s="117"/>
      <c r="AO20" s="118"/>
      <c r="AQ20" s="151">
        <v>1</v>
      </c>
    </row>
    <row r="21" spans="2:43" ht="20.100000000000001" customHeight="1" thickBot="1">
      <c r="B21" s="362"/>
      <c r="C21" s="163">
        <f t="shared" si="7"/>
        <v>22</v>
      </c>
      <c r="D21" s="12" t="s">
        <v>37</v>
      </c>
      <c r="E21" s="178" t="s">
        <v>38</v>
      </c>
      <c r="F21" s="177" t="str">
        <f t="shared" si="4"/>
        <v>persil</v>
      </c>
      <c r="G21" s="169" t="str">
        <f t="shared" si="5"/>
        <v>Persil</v>
      </c>
      <c r="H21" s="171">
        <f t="shared" si="6"/>
        <v>6</v>
      </c>
      <c r="I21" s="5">
        <v>20</v>
      </c>
      <c r="K21" s="346"/>
      <c r="L21" s="346"/>
      <c r="M21" s="346"/>
      <c r="N21" s="346"/>
      <c r="O21" s="346"/>
      <c r="P21" s="346"/>
      <c r="Q21" s="346"/>
      <c r="R21" s="346"/>
      <c r="S21" s="346"/>
      <c r="T21" s="346"/>
      <c r="U21" s="346"/>
      <c r="V21" s="7"/>
      <c r="AA21" s="55">
        <f t="shared" ref="AA21:AG21" ca="1" si="8">CELL("largeur",AA21)</f>
        <v>7</v>
      </c>
      <c r="AB21" s="56">
        <f t="shared" ca="1" si="8"/>
        <v>19</v>
      </c>
      <c r="AC21" s="56">
        <f t="shared" ca="1" si="8"/>
        <v>25</v>
      </c>
      <c r="AD21" s="56">
        <f t="shared" ca="1" si="8"/>
        <v>25</v>
      </c>
      <c r="AE21" s="56">
        <f t="shared" ca="1" si="8"/>
        <v>25</v>
      </c>
      <c r="AF21" s="56">
        <f t="shared" ca="1" si="8"/>
        <v>25</v>
      </c>
      <c r="AG21" s="57">
        <f t="shared" ca="1" si="8"/>
        <v>25</v>
      </c>
      <c r="AI21" s="116"/>
      <c r="AJ21" s="119"/>
      <c r="AK21" s="119"/>
      <c r="AL21" s="119"/>
      <c r="AM21" s="119"/>
      <c r="AN21" s="119"/>
      <c r="AO21" s="120"/>
      <c r="AQ21" s="151">
        <v>1</v>
      </c>
    </row>
    <row r="22" spans="2:43" ht="20.100000000000001" customHeight="1" thickBot="1">
      <c r="B22" s="362"/>
      <c r="C22" s="163">
        <f t="shared" si="7"/>
        <v>0</v>
      </c>
      <c r="D22" s="12"/>
      <c r="E22" s="178"/>
      <c r="F22" s="177" t="str">
        <f t="shared" si="4"/>
        <v/>
      </c>
      <c r="G22" s="169">
        <f t="shared" si="5"/>
        <v>0</v>
      </c>
      <c r="H22" s="171">
        <f t="shared" si="6"/>
        <v>1</v>
      </c>
      <c r="I22" s="5">
        <v>20</v>
      </c>
      <c r="AI22" s="116"/>
      <c r="AJ22" s="121"/>
      <c r="AK22" s="121"/>
      <c r="AL22" s="119"/>
      <c r="AM22" s="119"/>
      <c r="AN22" s="119"/>
      <c r="AO22" s="120"/>
      <c r="AQ22" s="151">
        <v>1</v>
      </c>
    </row>
    <row r="23" spans="2:43" ht="20.100000000000001" customHeight="1" thickBot="1">
      <c r="B23" s="362"/>
      <c r="C23" s="163">
        <f t="shared" si="7"/>
        <v>0</v>
      </c>
      <c r="D23" s="14"/>
      <c r="E23" s="178"/>
      <c r="F23" s="177" t="str">
        <f t="shared" si="4"/>
        <v/>
      </c>
      <c r="G23" s="169">
        <f t="shared" si="5"/>
        <v>0</v>
      </c>
      <c r="H23" s="171">
        <f t="shared" si="6"/>
        <v>1</v>
      </c>
      <c r="I23" s="5">
        <v>20</v>
      </c>
      <c r="K23" s="347" t="s">
        <v>39</v>
      </c>
      <c r="L23" s="348"/>
      <c r="M23" s="348"/>
      <c r="N23" s="348"/>
      <c r="O23" s="349"/>
      <c r="Q23" s="350" t="s">
        <v>40</v>
      </c>
      <c r="R23" s="351"/>
      <c r="S23" s="351"/>
      <c r="T23" s="351"/>
      <c r="U23" s="351"/>
      <c r="V23" s="351"/>
      <c r="W23" s="351"/>
      <c r="X23" s="351"/>
      <c r="Y23" s="352"/>
      <c r="AI23" s="116"/>
      <c r="AJ23" s="122" t="s">
        <v>115</v>
      </c>
      <c r="AK23" s="117"/>
      <c r="AL23" s="117"/>
      <c r="AM23" s="117"/>
      <c r="AN23" s="117"/>
      <c r="AO23" s="118"/>
      <c r="AQ23" s="151">
        <v>1</v>
      </c>
    </row>
    <row r="24" spans="2:43" ht="20.100000000000001" customHeight="1">
      <c r="B24" s="362"/>
      <c r="C24" s="163">
        <f t="shared" si="7"/>
        <v>0</v>
      </c>
      <c r="D24" s="12"/>
      <c r="E24" s="178"/>
      <c r="F24" s="177" t="str">
        <f t="shared" si="4"/>
        <v/>
      </c>
      <c r="G24" s="169">
        <f t="shared" si="5"/>
        <v>0</v>
      </c>
      <c r="H24" s="171">
        <f t="shared" si="6"/>
        <v>1</v>
      </c>
      <c r="I24" s="5">
        <v>20</v>
      </c>
      <c r="K24" s="326" t="s">
        <v>41</v>
      </c>
      <c r="L24" s="327"/>
      <c r="M24" s="327"/>
      <c r="N24" s="327"/>
      <c r="O24" s="328"/>
      <c r="Q24" s="329" t="s">
        <v>42</v>
      </c>
      <c r="R24" s="330"/>
      <c r="S24" s="330"/>
      <c r="T24" s="330"/>
      <c r="U24" s="330"/>
      <c r="V24" s="330"/>
      <c r="W24" s="330"/>
      <c r="X24" s="330"/>
      <c r="Y24" s="331"/>
      <c r="AA24" s="60" t="s">
        <v>1</v>
      </c>
      <c r="AB24" s="391" t="s">
        <v>79</v>
      </c>
      <c r="AC24" s="391"/>
      <c r="AD24" s="391"/>
      <c r="AE24" s="391"/>
      <c r="AF24" s="391"/>
      <c r="AG24" s="392"/>
      <c r="AI24" s="116"/>
      <c r="AJ24" s="117"/>
      <c r="AK24" s="117"/>
      <c r="AL24" s="117"/>
      <c r="AM24" s="117"/>
      <c r="AN24" s="117"/>
      <c r="AO24" s="118"/>
      <c r="AQ24" s="151">
        <v>1</v>
      </c>
    </row>
    <row r="25" spans="2:43" ht="20.100000000000001" customHeight="1">
      <c r="B25" s="362"/>
      <c r="C25" s="163">
        <f t="shared" si="7"/>
        <v>0</v>
      </c>
      <c r="D25" s="12"/>
      <c r="E25" s="178"/>
      <c r="F25" s="177" t="str">
        <f t="shared" si="4"/>
        <v/>
      </c>
      <c r="G25" s="169">
        <f t="shared" si="5"/>
        <v>0</v>
      </c>
      <c r="H25" s="171">
        <f t="shared" si="6"/>
        <v>1</v>
      </c>
      <c r="I25" s="5">
        <v>20</v>
      </c>
      <c r="K25" s="326"/>
      <c r="L25" s="327"/>
      <c r="M25" s="327"/>
      <c r="N25" s="327"/>
      <c r="O25" s="328"/>
      <c r="Q25" s="329"/>
      <c r="R25" s="330"/>
      <c r="S25" s="330"/>
      <c r="T25" s="330"/>
      <c r="U25" s="330"/>
      <c r="V25" s="330"/>
      <c r="W25" s="330"/>
      <c r="X25" s="330"/>
      <c r="Y25" s="331"/>
      <c r="AA25" s="372" t="s">
        <v>95</v>
      </c>
      <c r="AB25" s="373"/>
      <c r="AC25" s="373"/>
      <c r="AD25" s="373"/>
      <c r="AE25" s="373"/>
      <c r="AF25" s="373"/>
      <c r="AG25" s="374"/>
      <c r="AI25" s="123" t="s">
        <v>116</v>
      </c>
      <c r="AJ25" s="124"/>
      <c r="AK25" s="125"/>
      <c r="AL25" s="125"/>
      <c r="AM25" s="126"/>
      <c r="AN25" s="127"/>
      <c r="AO25" s="128" t="s">
        <v>117</v>
      </c>
      <c r="AQ25" s="151">
        <v>1</v>
      </c>
    </row>
    <row r="26" spans="2:43" ht="20.100000000000001" customHeight="1" thickBot="1">
      <c r="B26" s="362"/>
      <c r="C26" s="163">
        <f t="shared" si="7"/>
        <v>0</v>
      </c>
      <c r="D26" s="12"/>
      <c r="E26" s="178"/>
      <c r="F26" s="177" t="str">
        <f t="shared" si="4"/>
        <v/>
      </c>
      <c r="G26" s="169">
        <f t="shared" si="5"/>
        <v>0</v>
      </c>
      <c r="H26" s="171">
        <f t="shared" si="6"/>
        <v>1</v>
      </c>
      <c r="I26" s="5">
        <v>20</v>
      </c>
      <c r="K26" s="332" t="s">
        <v>43</v>
      </c>
      <c r="L26" s="333"/>
      <c r="M26" s="333"/>
      <c r="N26" s="333"/>
      <c r="O26" s="334"/>
      <c r="Q26" s="15" t="s">
        <v>44</v>
      </c>
      <c r="R26" s="16"/>
      <c r="S26" s="16"/>
      <c r="T26" s="16"/>
      <c r="U26" s="16"/>
      <c r="V26" s="17"/>
      <c r="W26" s="18"/>
      <c r="X26" s="18"/>
      <c r="Y26" s="19"/>
      <c r="AA26" s="85"/>
      <c r="AB26" s="62" t="s">
        <v>81</v>
      </c>
      <c r="AC26" s="86"/>
      <c r="AD26" s="86"/>
      <c r="AE26" s="72"/>
      <c r="AF26" s="87" t="s">
        <v>96</v>
      </c>
      <c r="AG26" s="88" t="s">
        <v>97</v>
      </c>
      <c r="AI26" s="129" t="s">
        <v>118</v>
      </c>
      <c r="AJ26" s="130"/>
      <c r="AK26" s="130"/>
      <c r="AL26" s="130"/>
      <c r="AM26" s="131" t="s">
        <v>119</v>
      </c>
      <c r="AN26" s="132" t="s">
        <v>120</v>
      </c>
      <c r="AO26" s="133" t="str">
        <f>ADDRESS(ROW(AO27),COLUMN(AO27),4)</f>
        <v>AO27</v>
      </c>
      <c r="AQ26" s="151">
        <v>1</v>
      </c>
    </row>
    <row r="27" spans="2:43" ht="20.100000000000001" customHeight="1" thickTop="1" thickBot="1">
      <c r="B27" s="362"/>
      <c r="C27" s="163">
        <f t="shared" si="7"/>
        <v>0</v>
      </c>
      <c r="D27" s="12"/>
      <c r="E27" s="178"/>
      <c r="F27" s="177" t="str">
        <f t="shared" si="4"/>
        <v/>
      </c>
      <c r="G27" s="169">
        <f t="shared" si="5"/>
        <v>0</v>
      </c>
      <c r="H27" s="171">
        <f t="shared" si="6"/>
        <v>1</v>
      </c>
      <c r="I27" s="5">
        <v>20</v>
      </c>
      <c r="K27" s="20"/>
      <c r="L27" s="21"/>
      <c r="M27" s="21"/>
      <c r="N27" s="21"/>
      <c r="O27" s="19"/>
      <c r="Q27" s="22"/>
      <c r="R27" s="18"/>
      <c r="S27" s="18"/>
      <c r="T27" s="18"/>
      <c r="U27" s="18"/>
      <c r="V27" s="18"/>
      <c r="W27" s="18"/>
      <c r="X27" s="18"/>
      <c r="Y27" s="19"/>
      <c r="AA27" s="85"/>
      <c r="AB27" s="68" t="s">
        <v>98</v>
      </c>
      <c r="AC27" s="69">
        <f>LEN(AB27) - LEN(SUBSTITUTE(AB27, " ", "")) + 1</f>
        <v>47</v>
      </c>
      <c r="AD27" s="69">
        <f>LEN(AB27)</f>
        <v>268</v>
      </c>
      <c r="AE27" s="69">
        <f>CEILING(AD27 / AF27, 1)</f>
        <v>54</v>
      </c>
      <c r="AF27" s="70">
        <v>5</v>
      </c>
      <c r="AG27" s="89">
        <v>80</v>
      </c>
      <c r="AI27" s="134">
        <v>75</v>
      </c>
      <c r="AJ27" s="135" t="s">
        <v>121</v>
      </c>
      <c r="AK27" s="136" t="s">
        <v>122</v>
      </c>
      <c r="AL27" s="137" t="s">
        <v>123</v>
      </c>
      <c r="AM27" s="135" t="s">
        <v>124</v>
      </c>
      <c r="AN27" s="136" t="s">
        <v>125</v>
      </c>
      <c r="AO27" s="89">
        <v>75</v>
      </c>
      <c r="AQ27" s="151">
        <v>1</v>
      </c>
    </row>
    <row r="28" spans="2:43" ht="20.100000000000001" customHeight="1" thickTop="1">
      <c r="B28" s="362"/>
      <c r="C28" s="163">
        <f t="shared" si="7"/>
        <v>0</v>
      </c>
      <c r="D28" s="12"/>
      <c r="E28" s="178"/>
      <c r="F28" s="177" t="str">
        <f t="shared" si="4"/>
        <v/>
      </c>
      <c r="G28" s="169">
        <f t="shared" si="5"/>
        <v>0</v>
      </c>
      <c r="H28" s="171">
        <f t="shared" si="6"/>
        <v>1</v>
      </c>
      <c r="I28" s="5">
        <v>20</v>
      </c>
      <c r="K28" s="20"/>
      <c r="L28" s="21"/>
      <c r="M28" s="21"/>
      <c r="N28" s="21"/>
      <c r="O28" s="19"/>
      <c r="Q28" s="22"/>
      <c r="R28" s="18"/>
      <c r="S28" s="18"/>
      <c r="T28" s="18"/>
      <c r="U28" s="18"/>
      <c r="V28" s="18"/>
      <c r="W28" s="18"/>
      <c r="X28" s="18"/>
      <c r="Y28" s="19"/>
      <c r="AA28" s="85"/>
      <c r="AB28" s="90" t="s">
        <v>99</v>
      </c>
      <c r="AC28" s="91" t="s">
        <v>82</v>
      </c>
      <c r="AD28" s="64" t="s">
        <v>83</v>
      </c>
      <c r="AE28" s="64" t="s">
        <v>100</v>
      </c>
      <c r="AF28" s="92"/>
      <c r="AG28" s="93">
        <f>IF(AG27="", AE27, AG27)</f>
        <v>80</v>
      </c>
      <c r="AI28" s="116" t="str">
        <f>IF(AI27=0, 0, IF(LEN(AJ28)&gt;AI27, LEN(AJ28)-AI27 &amp; " en trop", LEN(AJ28)))&amp;" car."</f>
        <v>37 car.</v>
      </c>
      <c r="AJ28" s="138" t="s">
        <v>126</v>
      </c>
      <c r="AK28" s="139"/>
      <c r="AL28" s="140" t="str">
        <f>TEXT(ROUND(LEN(AJ28)/AO27, 1), "0.0") &amp; " lignes"</f>
        <v>0.5 lignes</v>
      </c>
      <c r="AM28" s="141"/>
      <c r="AN28" s="142"/>
      <c r="AO28" s="143" t="str">
        <f>IF(AO25=0, 0, IF(LEN(AM28)&gt;AO25, LEN(AM28)-AO25 &amp; " en trop", LEN(AM28)))&amp;" car."</f>
        <v>0 car.</v>
      </c>
      <c r="AQ28" s="151">
        <v>1</v>
      </c>
    </row>
    <row r="29" spans="2:43" ht="20.100000000000001" customHeight="1">
      <c r="B29" s="362"/>
      <c r="C29" s="163">
        <f t="shared" si="7"/>
        <v>0</v>
      </c>
      <c r="D29" s="12"/>
      <c r="E29" s="178"/>
      <c r="F29" s="177" t="str">
        <f t="shared" si="4"/>
        <v/>
      </c>
      <c r="G29" s="169">
        <f t="shared" si="5"/>
        <v>0</v>
      </c>
      <c r="H29" s="171">
        <f t="shared" si="6"/>
        <v>1</v>
      </c>
      <c r="I29" s="5">
        <v>20</v>
      </c>
      <c r="K29" s="20"/>
      <c r="L29" s="21"/>
      <c r="M29" s="21"/>
      <c r="N29" s="21"/>
      <c r="O29" s="19"/>
      <c r="Q29" s="22"/>
      <c r="R29" s="18"/>
      <c r="S29" s="18"/>
      <c r="T29" s="18"/>
      <c r="U29" s="18"/>
      <c r="V29" s="18"/>
      <c r="W29" s="18"/>
      <c r="X29" s="18"/>
      <c r="Y29" s="19"/>
      <c r="AA29" s="85"/>
      <c r="AB29" s="353" t="str">
        <f>AB27</f>
        <v>" = Épluchez l’ail et les oignons. Coupez-les en petits morceaux. Égouttez les champignons. Dans votre Cookeo, faites roussir la viande et les lardons avec le morceau de beurre sur le mode « dorer » / 3 min (préchauffage inclus), en remuant avec une cuillère en bois."</v>
      </c>
      <c r="AC29" s="353"/>
      <c r="AD29" s="353"/>
      <c r="AE29" s="353"/>
      <c r="AF29" s="353"/>
      <c r="AG29" s="354"/>
      <c r="AI29" s="116" t="str">
        <f>IF(AI27=0, 0, IF(LEN(AJ29)&gt;AI27, LEN(AJ29)-AI27 &amp; " en trop", LEN(AJ29)))&amp;" car."</f>
        <v>43 en trop car.</v>
      </c>
      <c r="AJ29" s="138" t="s">
        <v>127</v>
      </c>
      <c r="AK29" s="139"/>
      <c r="AL29" s="140" t="str">
        <f>TEXT(ROUND(LEN(AJ29)/AO27, 1), "0.0") &amp; " lignes"</f>
        <v>1.6 lignes</v>
      </c>
      <c r="AM29" s="144" t="s">
        <v>128</v>
      </c>
      <c r="AN29" s="142"/>
      <c r="AO29" s="143" t="str">
        <f>IF(AO26=0, 0, IF(LEN(AM29)&gt;AO26, LEN(AM29)-AO26 &amp; " en trop", LEN(AM29)))&amp;" car."</f>
        <v>53 car.</v>
      </c>
      <c r="AQ29" s="151">
        <v>1</v>
      </c>
    </row>
    <row r="30" spans="2:43" ht="20.100000000000001" customHeight="1">
      <c r="B30" s="362"/>
      <c r="C30" s="163">
        <f t="shared" si="7"/>
        <v>0</v>
      </c>
      <c r="D30" s="12"/>
      <c r="E30" s="178"/>
      <c r="F30" s="177" t="str">
        <f t="shared" si="4"/>
        <v/>
      </c>
      <c r="G30" s="169">
        <f t="shared" si="5"/>
        <v>0</v>
      </c>
      <c r="H30" s="171">
        <f t="shared" si="6"/>
        <v>1</v>
      </c>
      <c r="I30" s="5">
        <v>20</v>
      </c>
      <c r="K30" s="20"/>
      <c r="L30" s="21"/>
      <c r="M30" s="21"/>
      <c r="N30" s="21"/>
      <c r="O30" s="19"/>
      <c r="Q30" s="22"/>
      <c r="R30" s="18"/>
      <c r="S30" s="18"/>
      <c r="T30" s="18"/>
      <c r="U30" s="18"/>
      <c r="V30" s="18"/>
      <c r="W30" s="18"/>
      <c r="X30" s="18"/>
      <c r="Y30" s="19"/>
      <c r="AA30" s="85"/>
      <c r="AB30" s="353"/>
      <c r="AC30" s="353"/>
      <c r="AD30" s="353"/>
      <c r="AE30" s="353"/>
      <c r="AF30" s="353"/>
      <c r="AG30" s="354"/>
      <c r="AI30" s="116" t="str">
        <f>IF(AI27=0, 0, IF(LEN(AJ30)&gt;AI27, LEN(AJ30)-AI27 &amp; " en trop", LEN(AJ30)))&amp;" car."</f>
        <v>0 car.</v>
      </c>
      <c r="AJ30" s="138"/>
      <c r="AK30" s="139"/>
      <c r="AL30" s="140" t="str">
        <f>TEXT(ROUND(LEN(AJ30)/AO27, 1), "0.0") &amp; " lignes"</f>
        <v>0.0 lignes</v>
      </c>
      <c r="AM30" s="144" t="s">
        <v>129</v>
      </c>
      <c r="AN30" s="142"/>
      <c r="AO30" s="143" t="str">
        <f>IF(AO27=0, 0, IF(LEN(AM30)&gt;AO27, LEN(AM30)-AO27 &amp; " en trop", LEN(AM30)))&amp;" car."</f>
        <v>44 car.</v>
      </c>
      <c r="AQ30" s="151">
        <v>1</v>
      </c>
    </row>
    <row r="31" spans="2:43" ht="20.100000000000001" customHeight="1">
      <c r="B31" s="362"/>
      <c r="C31" s="163">
        <f t="shared" si="7"/>
        <v>0</v>
      </c>
      <c r="D31" s="12"/>
      <c r="E31" s="178"/>
      <c r="F31" s="177" t="str">
        <f t="shared" si="4"/>
        <v/>
      </c>
      <c r="G31" s="169">
        <f t="shared" si="5"/>
        <v>0</v>
      </c>
      <c r="H31" s="171">
        <f t="shared" si="6"/>
        <v>1</v>
      </c>
      <c r="I31" s="5">
        <v>20</v>
      </c>
      <c r="K31" s="20"/>
      <c r="L31" s="21"/>
      <c r="M31" s="21"/>
      <c r="N31" s="21"/>
      <c r="O31" s="19"/>
      <c r="Q31" s="22"/>
      <c r="R31" s="18"/>
      <c r="S31" s="18"/>
      <c r="T31" s="18"/>
      <c r="U31" s="18"/>
      <c r="V31" s="18"/>
      <c r="W31" s="18"/>
      <c r="X31" s="18"/>
      <c r="Y31" s="19"/>
      <c r="AA31" s="85"/>
      <c r="AB31" s="353"/>
      <c r="AC31" s="353"/>
      <c r="AD31" s="353"/>
      <c r="AE31" s="353"/>
      <c r="AF31" s="353"/>
      <c r="AG31" s="354"/>
      <c r="AI31" s="116" t="str">
        <f>IF(AI27=0, 0, IF(LEN(AJ31)&gt;AI27, LEN(AJ31)-AI27 &amp; " en trop", LEN(AJ31)))&amp;" car."</f>
        <v>33 car.</v>
      </c>
      <c r="AJ31" s="138" t="s">
        <v>130</v>
      </c>
      <c r="AK31" s="139"/>
      <c r="AL31" s="140" t="str">
        <f>TEXT(ROUND(LEN(AJ31)/AO27, 1), "0.0") &amp; " lignes"</f>
        <v>0.4 lignes</v>
      </c>
      <c r="AM31" s="144" t="s">
        <v>131</v>
      </c>
      <c r="AN31" s="142"/>
      <c r="AO31" s="143" t="str">
        <f>IF(AO27=0, 0, IF(LEN(AM31)&gt;AO27, LEN(AM31)-AO27 &amp; " en trop", LEN(AM31)))&amp;" car."</f>
        <v>51 car.</v>
      </c>
      <c r="AQ31" s="151">
        <v>1</v>
      </c>
    </row>
    <row r="32" spans="2:43" ht="20.100000000000001" customHeight="1">
      <c r="B32" s="362"/>
      <c r="C32" s="163">
        <f t="shared" si="7"/>
        <v>0</v>
      </c>
      <c r="D32" s="12"/>
      <c r="E32" s="178"/>
      <c r="F32" s="177" t="str">
        <f t="shared" si="4"/>
        <v/>
      </c>
      <c r="G32" s="169">
        <f t="shared" si="5"/>
        <v>0</v>
      </c>
      <c r="H32" s="171">
        <f t="shared" si="6"/>
        <v>1</v>
      </c>
      <c r="I32" s="5">
        <v>20</v>
      </c>
      <c r="K32" s="20"/>
      <c r="L32" s="21"/>
      <c r="M32" s="21"/>
      <c r="N32" s="21"/>
      <c r="O32" s="19"/>
      <c r="Q32" s="22"/>
      <c r="R32" s="18"/>
      <c r="S32" s="18"/>
      <c r="T32" s="18"/>
      <c r="U32" s="18"/>
      <c r="V32" s="18"/>
      <c r="W32" s="18"/>
      <c r="X32" s="18"/>
      <c r="Y32" s="19"/>
      <c r="AA32" s="85"/>
      <c r="AB32" s="353"/>
      <c r="AC32" s="353"/>
      <c r="AD32" s="353"/>
      <c r="AE32" s="353"/>
      <c r="AF32" s="353"/>
      <c r="AG32" s="354"/>
      <c r="AI32" s="116" t="str">
        <f>IF(AI27=0, 0, IF(LEN(AJ32)&gt;AI27, LEN(AJ32)-AI27 &amp; " en trop", LEN(AJ32)))&amp;" car."</f>
        <v>53 car.</v>
      </c>
      <c r="AJ32" s="138" t="s">
        <v>132</v>
      </c>
      <c r="AK32" s="139"/>
      <c r="AL32" s="140" t="str">
        <f>TEXT(ROUND(LEN(AJ32)/AO27, 1), "0.0") &amp; " lignes"</f>
        <v>0.7 lignes</v>
      </c>
      <c r="AM32" s="144"/>
      <c r="AN32" s="142"/>
      <c r="AO32" s="143" t="str">
        <f>IF(AO27=0, 0, IF(LEN(AM32)&gt;AO27, LEN(AM32)-AO27 &amp; " en trop", LEN(AM32)))&amp;" car."</f>
        <v>0 car.</v>
      </c>
      <c r="AQ32" s="151">
        <v>1</v>
      </c>
    </row>
    <row r="33" spans="2:43" ht="20.100000000000001" customHeight="1">
      <c r="B33" s="362"/>
      <c r="C33" s="163">
        <f t="shared" si="7"/>
        <v>0</v>
      </c>
      <c r="D33" s="12"/>
      <c r="E33" s="178"/>
      <c r="F33" s="177" t="str">
        <f t="shared" si="4"/>
        <v/>
      </c>
      <c r="G33" s="169">
        <f t="shared" si="5"/>
        <v>0</v>
      </c>
      <c r="H33" s="171">
        <f t="shared" si="6"/>
        <v>1</v>
      </c>
      <c r="I33" s="5">
        <v>20</v>
      </c>
      <c r="K33" s="335" t="s">
        <v>45</v>
      </c>
      <c r="L33" s="336"/>
      <c r="M33" s="336"/>
      <c r="N33" s="336"/>
      <c r="O33" s="337"/>
      <c r="Q33" s="22"/>
      <c r="R33" s="18"/>
      <c r="S33" s="18"/>
      <c r="T33" s="18"/>
      <c r="U33" s="18"/>
      <c r="V33" s="18"/>
      <c r="W33" s="18"/>
      <c r="X33" s="18"/>
      <c r="Y33" s="19"/>
      <c r="AA33" s="85"/>
      <c r="AB33" s="72"/>
      <c r="AC33"/>
      <c r="AD33" s="73" t="s">
        <v>87</v>
      </c>
      <c r="AE33" s="74" t="str">
        <f>AG28&amp;" caractères"</f>
        <v>80 caractères</v>
      </c>
      <c r="AF33"/>
      <c r="AG33" s="75" t="str">
        <f>TEXT(ROUND(LEN(AB27)/AG28, 1), "0.0") &amp; " lignes"</f>
        <v>3.4 lignes</v>
      </c>
      <c r="AI33" s="116" t="str">
        <f>IF(AI27=0, 0, IF(LEN(AJ33)&gt;AI27, LEN(AJ33)-AI27 &amp; " en trop", LEN(AJ33)))&amp;" car."</f>
        <v>9 car.</v>
      </c>
      <c r="AJ33" s="138" t="s">
        <v>133</v>
      </c>
      <c r="AK33" s="139"/>
      <c r="AL33" s="140" t="str">
        <f>TEXT(ROUND(LEN(AJ33)/AO27, 1), "0.0") &amp; " lignes"</f>
        <v>0.1 lignes</v>
      </c>
      <c r="AM33" s="144" t="s">
        <v>134</v>
      </c>
      <c r="AN33" s="142"/>
      <c r="AO33" s="143" t="str">
        <f>IF(AO27=0, 0, IF(LEN(AM33)&gt;AO27, LEN(AM33)-AO27 &amp; " en trop", LEN(AM33)))&amp;" car."</f>
        <v>44 car.</v>
      </c>
      <c r="AQ33" s="151">
        <v>1</v>
      </c>
    </row>
    <row r="34" spans="2:43" ht="18" customHeight="1">
      <c r="B34" s="362"/>
      <c r="C34" s="172"/>
      <c r="D34" s="172">
        <v>55</v>
      </c>
      <c r="E34" s="172">
        <v>40</v>
      </c>
      <c r="F34" s="172">
        <v>0</v>
      </c>
      <c r="G34" s="172">
        <v>60</v>
      </c>
      <c r="H34" s="179"/>
      <c r="I34" s="3" t="s">
        <v>0</v>
      </c>
      <c r="K34" s="335"/>
      <c r="L34" s="336"/>
      <c r="M34" s="336"/>
      <c r="N34" s="336"/>
      <c r="O34" s="337"/>
      <c r="Q34" s="22"/>
      <c r="R34" s="18"/>
      <c r="S34" s="18"/>
      <c r="T34" s="18"/>
      <c r="U34" s="18"/>
      <c r="V34" s="18"/>
      <c r="W34" s="18"/>
      <c r="X34" s="18"/>
      <c r="Y34" s="19"/>
      <c r="AA34" s="85"/>
      <c r="AB34" s="76" t="s">
        <v>101</v>
      </c>
      <c r="AC34" s="66"/>
      <c r="AD34" s="66"/>
      <c r="AE34" s="66"/>
      <c r="AF34" s="66"/>
      <c r="AG34" s="94"/>
      <c r="AI34" s="116" t="str">
        <f>IF(AI27=0, 0, IF(LEN(AJ34)&gt;AI27, LEN(AJ34)-AI27 &amp; " en trop", LEN(AJ34)))&amp;" car."</f>
        <v>10 car.</v>
      </c>
      <c r="AJ34" s="138" t="s">
        <v>135</v>
      </c>
      <c r="AK34" s="139"/>
      <c r="AL34" s="140" t="str">
        <f>TEXT(ROUND(LEN(AJ34)/AO27, 1), "0.0") &amp; " lignes"</f>
        <v>0.1 lignes</v>
      </c>
      <c r="AM34" s="144"/>
      <c r="AN34" s="142" t="s">
        <v>136</v>
      </c>
      <c r="AO34" s="143" t="str">
        <f>IF(AO27=0, 0, IF(LEN(AM34)&gt;AO27, LEN(AM34)-AO27 &amp; " en trop", LEN(AM34)))&amp;" car."</f>
        <v>0 car.</v>
      </c>
      <c r="AQ34" s="151">
        <v>1</v>
      </c>
    </row>
    <row r="35" spans="2:43" ht="18" customHeight="1" thickBot="1">
      <c r="B35" s="363"/>
      <c r="C35" s="56">
        <f t="shared" ref="C35:H35" ca="1" si="9">CELL("largeur",C35)</f>
        <v>4</v>
      </c>
      <c r="D35" s="56">
        <f t="shared" ca="1" si="9"/>
        <v>55</v>
      </c>
      <c r="E35" s="56">
        <f t="shared" ca="1" si="9"/>
        <v>40</v>
      </c>
      <c r="F35" s="56">
        <f t="shared" ca="1" si="9"/>
        <v>0</v>
      </c>
      <c r="G35" s="56">
        <f t="shared" ca="1" si="9"/>
        <v>60</v>
      </c>
      <c r="H35" s="57">
        <f t="shared" ca="1" si="9"/>
        <v>7</v>
      </c>
      <c r="K35" s="23"/>
      <c r="L35" s="24"/>
      <c r="M35" s="24"/>
      <c r="N35" s="24"/>
      <c r="O35" s="25"/>
      <c r="Q35" s="26"/>
      <c r="R35" s="24"/>
      <c r="S35" s="24"/>
      <c r="T35" s="24"/>
      <c r="U35" s="24"/>
      <c r="V35" s="24"/>
      <c r="W35" s="24"/>
      <c r="X35" s="24"/>
      <c r="Y35" s="25"/>
      <c r="AA35" s="205" t="s">
        <v>204</v>
      </c>
      <c r="AB35" s="66"/>
      <c r="AC35" s="95" t="s">
        <v>102</v>
      </c>
      <c r="AD35" s="66"/>
      <c r="AE35" s="66"/>
      <c r="AF35" s="66"/>
      <c r="AG35" s="94"/>
      <c r="AI35" s="116" t="str">
        <f>IF(AI27=0, 0, IF(LEN(AJ35)&gt;AI27, LEN(AJ35)-AI27 &amp; " en trop", LEN(AJ35)))&amp;" car."</f>
        <v>22 car.</v>
      </c>
      <c r="AJ35" s="138" t="s">
        <v>137</v>
      </c>
      <c r="AK35" s="139"/>
      <c r="AL35" s="140" t="str">
        <f>TEXT(ROUND(LEN(AJ35)/AO27, 1), "0.0") &amp; " lignes"</f>
        <v>0.3 lignes</v>
      </c>
      <c r="AM35" s="144" t="s">
        <v>138</v>
      </c>
      <c r="AN35" s="142"/>
      <c r="AO35" s="143" t="str">
        <f>IF(AO27=0, 0, IF(LEN(AM35)&gt;AO27, LEN(AM35)-AO27 &amp; " en trop", LEN(AM35)))&amp;" car."</f>
        <v>32 car.</v>
      </c>
      <c r="AQ35" s="151">
        <v>1</v>
      </c>
    </row>
    <row r="36" spans="2:43" ht="18" customHeight="1">
      <c r="E36" s="173" t="s">
        <v>46</v>
      </c>
      <c r="G36" s="174" t="s">
        <v>47</v>
      </c>
      <c r="AA36" s="205">
        <f t="shared" ref="AA36:AA44" si="10">IF(LEN(AC36)=1,0,LEN(AC36))</f>
        <v>79</v>
      </c>
      <c r="AB36" s="81" t="s">
        <v>89</v>
      </c>
      <c r="AC36" s="96" t="str">
        <f>LEFT(AB27, FIND("¤", SUBSTITUTE(LEFT(AB27, AG28 + 1), " ", "¤", LEN(LEFT(AB27, AG28 + 1)) - LEN(SUBSTITUTE(LEFT(AB27, AG28 + 1), " ", "")))))</f>
        <v xml:space="preserve">" = Épluchez l’ail et les oignons. Coupez-les en petits morceaux. Égouttez les </v>
      </c>
      <c r="AD36" s="201"/>
      <c r="AE36" s="98"/>
      <c r="AF36" s="97"/>
      <c r="AG36" s="99"/>
      <c r="AI36" s="116" t="str">
        <f>IF(AI27=0, 0, IF(LEN(AJ36)&gt;AI27, LEN(AJ36)-AI27 &amp; " en trop", LEN(AJ36)))&amp;" car."</f>
        <v>19 car.</v>
      </c>
      <c r="AJ36" s="138" t="s">
        <v>139</v>
      </c>
      <c r="AK36" s="139"/>
      <c r="AL36" s="140" t="str">
        <f>TEXT(ROUND(LEN(AJ36)/AO27, 1), "0.0") &amp; " lignes"</f>
        <v>0.3 lignes</v>
      </c>
      <c r="AM36" s="144" t="s">
        <v>140</v>
      </c>
      <c r="AN36" s="142"/>
      <c r="AO36" s="143" t="str">
        <f>IF(AO27=0, 0, IF(LEN(AM36)&gt;AO27, LEN(AM36)-AO27 &amp; " en trop", LEN(AM36)))&amp;" car."</f>
        <v>44 car.</v>
      </c>
      <c r="AQ36" s="151">
        <v>1</v>
      </c>
    </row>
    <row r="37" spans="2:43" ht="18" customHeight="1">
      <c r="E37" s="58" t="s">
        <v>77</v>
      </c>
      <c r="AA37" s="205">
        <f t="shared" si="10"/>
        <v>80</v>
      </c>
      <c r="AB37" s="81" t="s">
        <v>90</v>
      </c>
      <c r="AC37" s="96" t="str">
        <f>LEFT(RIGHT(AB27, LEN(AB27) - LEN(AC36)), FIND("¤", SUBSTITUTE(LEFT(RIGHT(AB27, LEN(AB27) - LEN(AC36)), AG28 + 1), " ", "¤", LEN(LEFT(RIGHT(AB27, LEN(AB27) - LEN(AC36)), AG28 + 1)) - LEN(SUBSTITUTE(LEFT(RIGHT(AB27, LEN(AB27) - LEN(AC36)), AG28 + 1), " ", "")))))</f>
        <v xml:space="preserve">champignons. Dans votre Cookeo, faites roussir la viande et les lardons avec le </v>
      </c>
      <c r="AD37" s="203"/>
      <c r="AE37" s="100"/>
      <c r="AF37" s="100"/>
      <c r="AG37" s="101"/>
      <c r="AI37" s="116" t="str">
        <f>IF(AI27=0, 0, IF(LEN(AJ37)&gt;AI27, LEN(AJ37)-AI27 &amp; " en trop", LEN(AJ37)))&amp;" car."</f>
        <v>15 car.</v>
      </c>
      <c r="AJ37" s="138" t="s">
        <v>141</v>
      </c>
      <c r="AK37" s="139"/>
      <c r="AL37" s="140" t="str">
        <f>TEXT(ROUND(LEN(AJ37)/AO27, 1), "0.0") &amp; " lignes"</f>
        <v>0.2 lignes</v>
      </c>
      <c r="AM37" s="144"/>
      <c r="AN37" s="142" t="s">
        <v>142</v>
      </c>
      <c r="AO37" s="143" t="str">
        <f>IF(AO27=0, 0, IF(LEN(AM37)&gt;AO27, LEN(AM37)-AO27 &amp; " en trop", LEN(AM37)))&amp;" car."</f>
        <v>0 car.</v>
      </c>
      <c r="AQ37" s="151">
        <v>1</v>
      </c>
    </row>
    <row r="38" spans="2:43" ht="18" customHeight="1" thickBot="1">
      <c r="AA38" s="205">
        <f t="shared" si="10"/>
        <v>74</v>
      </c>
      <c r="AB38" s="81" t="s">
        <v>91</v>
      </c>
      <c r="AC38" s="96" t="str">
        <f>LEFT(RIGHT(AB27, LEN(AB27) - LEN(AC36) - LEN(AC37)), FIND("¤", SUBSTITUTE(LEFT(RIGHT(AB27, LEN(AB27) - LEN(AC36) - LEN(AC37)), AG28 + 1), " ", "¤", LEN(LEFT(RIGHT(AB27, LEN(AB27) - LEN(AC36) - LEN(AC37)), AG28 + 1)) - LEN(SUBSTITUTE(LEFT(RIGHT(AB27, LEN(AB27) - LEN(AC36) - LEN(AC37)), AG28 + 1), " ", "")))))</f>
        <v xml:space="preserve">morceau de beurre sur le mode « dorer » / 3 min (préchauffage inclus), en </v>
      </c>
      <c r="AD38" s="203"/>
      <c r="AE38" s="96"/>
      <c r="AF38" s="96"/>
      <c r="AG38" s="101"/>
      <c r="AI38" s="116" t="str">
        <f>IF(AI27=0, 0, IF(LEN(AJ38)&gt;AI27, LEN(AJ38)-AI27 &amp; " en trop", LEN(AJ38)))&amp;" car."</f>
        <v>18 car.</v>
      </c>
      <c r="AJ38" s="138" t="s">
        <v>143</v>
      </c>
      <c r="AK38" s="139"/>
      <c r="AL38" s="140" t="str">
        <f>TEXT(ROUND(LEN(AJ38)/AO27, 1), "0.0") &amp; " lignes"</f>
        <v>0.2 lignes</v>
      </c>
      <c r="AM38" s="144" t="s">
        <v>144</v>
      </c>
      <c r="AN38" s="142"/>
      <c r="AO38" s="143" t="str">
        <f>IF(AO27=0, 0, IF(LEN(AM38)&gt;AO27, LEN(AM38)-AO27 &amp; " en trop", LEN(AM38)))&amp;" car."</f>
        <v>46 car.</v>
      </c>
      <c r="AQ38" s="151">
        <v>1</v>
      </c>
    </row>
    <row r="39" spans="2:43" ht="18" customHeight="1">
      <c r="E39" s="59" t="s">
        <v>78</v>
      </c>
      <c r="J39" s="338" t="s">
        <v>1</v>
      </c>
      <c r="K39" s="340" t="s">
        <v>48</v>
      </c>
      <c r="L39" s="340"/>
      <c r="M39" s="340"/>
      <c r="N39" s="340"/>
      <c r="O39" s="340"/>
      <c r="P39" s="340"/>
      <c r="Q39" s="340"/>
      <c r="R39" s="340"/>
      <c r="S39" s="340"/>
      <c r="T39" s="340"/>
      <c r="U39" s="340"/>
      <c r="V39" s="340"/>
      <c r="W39" s="340"/>
      <c r="X39" s="341"/>
      <c r="AA39" s="205">
        <f t="shared" si="10"/>
        <v>29</v>
      </c>
      <c r="AB39" s="81" t="s">
        <v>92</v>
      </c>
      <c r="AC39" s="96" t="str">
        <f>LEFT(RIGHT(AB27, LEN(AB27) - LEN(AC36) - LEN(AC37) - LEN(AC38)), FIND("¤", SUBSTITUTE(LEFT(RIGHT(AB27, LEN(AB27) - LEN(AC36) - LEN(AC37) - LEN(AC38)), AG28 + 1), " ", "¤", LEN(LEFT(RIGHT(AB27, LEN(AB27) - LEN(AC36) - LEN(AC37) - LEN(AC38)), AG28 + 1)) - LEN(SUBSTITUTE(LEFT(RIGHT(AB27, LEN(AB27) - LEN(AC36) - LEN(AC37) - LEN(AC38)), AG28 + 1), " ", "")))))</f>
        <v xml:space="preserve">remuant avec une cuillère en </v>
      </c>
      <c r="AD39" s="66"/>
      <c r="AE39" s="96"/>
      <c r="AF39" s="96"/>
      <c r="AG39" s="101"/>
      <c r="AI39" s="116" t="str">
        <f>IF(AI27=0, 0, IF(LEN(AJ39)&gt;AI27, LEN(AJ39)-AI27 &amp; " en trop", LEN(AJ39)))&amp;" car."</f>
        <v>13 car.</v>
      </c>
      <c r="AJ39" s="138" t="s">
        <v>145</v>
      </c>
      <c r="AK39" s="139"/>
      <c r="AL39" s="140" t="str">
        <f>TEXT(ROUND(LEN(AJ39)/AO27, 1), "0.0") &amp; " lignes"</f>
        <v>0.2 lignes</v>
      </c>
      <c r="AM39" s="144"/>
      <c r="AN39" s="142" t="s">
        <v>146</v>
      </c>
      <c r="AO39" s="143" t="str">
        <f>IF(AO27=0, 0, IF(LEN(AM39)&gt;AO27, LEN(AM39)-AO27 &amp; " en trop", LEN(AM39)))&amp;" car."</f>
        <v>0 car.</v>
      </c>
      <c r="AQ39" s="151">
        <v>1</v>
      </c>
    </row>
    <row r="40" spans="2:43" ht="18" customHeight="1">
      <c r="J40" s="339"/>
      <c r="K40" s="342"/>
      <c r="L40" s="342"/>
      <c r="M40" s="342"/>
      <c r="N40" s="342"/>
      <c r="O40" s="342"/>
      <c r="P40" s="342"/>
      <c r="Q40" s="342"/>
      <c r="R40" s="342"/>
      <c r="S40" s="342"/>
      <c r="T40" s="342"/>
      <c r="U40" s="342"/>
      <c r="V40" s="342"/>
      <c r="W40" s="342"/>
      <c r="X40" s="343"/>
      <c r="AA40" s="205">
        <f t="shared" si="10"/>
        <v>0</v>
      </c>
      <c r="AB40" s="81" t="s">
        <v>93</v>
      </c>
      <c r="AC40" s="96">
        <f>IFERROR(LEFT(RIGHT(AB27, LEN(AB27) - LEN(AC36) - LEN(AC37) - LEN(AC38) - LEN(AC39)), FIND("¤", SUBSTITUTE(LEFT(RIGHT(AB27, LEN(AB27) - LEN(AC36) - LEN(AC37) - LEN(AC38) - LEN(AC39)), AG28 + 1), " ", "¤", LEN(LEFT(RIGHT(AB27, LEN(AB27) - LEN(AC36) - LEN(AC37) - LEN(AC38) - LEN(AC39)), AG28 + 1)) - LEN(SUBSTITUTE(LEFT(RIGHT(AB27, LEN(AB27) - LEN(AC36) - LEN(AC37) - LEN(AC38) - LEN(AC39)), AG28 + 1), " ", ""))))), 0)</f>
        <v>0</v>
      </c>
      <c r="AD40" s="66"/>
      <c r="AE40" s="96"/>
      <c r="AF40" s="96"/>
      <c r="AG40" s="101"/>
      <c r="AI40" s="116" t="str">
        <f>IF(AI27=0, 0, IF(LEN(AJ40)&gt;AI27, LEN(AJ40)-AI27 &amp; " en trop", LEN(AJ40)))&amp;" car."</f>
        <v>22 car.</v>
      </c>
      <c r="AJ40" s="138" t="s">
        <v>147</v>
      </c>
      <c r="AK40" s="139"/>
      <c r="AL40" s="140" t="str">
        <f>TEXT(ROUND(LEN(AJ40)/AO27, 1), "0.0") &amp; " lignes"</f>
        <v>0.3 lignes</v>
      </c>
      <c r="AM40" s="144" t="s">
        <v>148</v>
      </c>
      <c r="AN40" s="142"/>
      <c r="AO40" s="143" t="str">
        <f>IF(AO27=0, 0, IF(LEN(AM40)&gt;AO27, LEN(AM40)-AO27 &amp; " en trop", LEN(AM40)))&amp;" car."</f>
        <v>45 car.</v>
      </c>
      <c r="AQ40" s="151">
        <v>1</v>
      </c>
    </row>
    <row r="41" spans="2:43" ht="15" customHeight="1">
      <c r="D41" s="164" t="s">
        <v>173</v>
      </c>
      <c r="J41" s="22"/>
      <c r="K41" s="27"/>
      <c r="L41" s="27"/>
      <c r="M41" s="27"/>
      <c r="N41" s="27"/>
      <c r="O41" s="18"/>
      <c r="P41" s="18"/>
      <c r="Q41" s="18"/>
      <c r="R41" s="18"/>
      <c r="S41" s="18"/>
      <c r="T41" s="18"/>
      <c r="U41" s="18"/>
      <c r="V41" s="18"/>
      <c r="W41" s="18"/>
      <c r="X41" s="19"/>
      <c r="AA41" s="205">
        <f t="shared" si="10"/>
        <v>0</v>
      </c>
      <c r="AB41" s="81" t="s">
        <v>94</v>
      </c>
      <c r="AC41" s="96">
        <f>IFERROR(LEFT(RIGHT(AB27, LEN(AB27) - LEN(AC36) - LEN(AC37) - LEN(AC38) - LEN(AC39) - LEN(AC40)), FIND("¤", SUBSTITUTE(LEFT(RIGHT(AB27, LEN(AB27) - LEN(AC36) - LEN(AC37) - LEN(AC38) - LEN(AC39) - LEN(AC40)), AG28 + 1), " ", "¤", LEN(LEFT(RIGHT(AB27, LEN(AB27) - LEN(AC36) - LEN(AC37) - LEN(AC38) - LEN(AC39) - LEN(AC40)), AG28 + 1)) - LEN(SUBSTITUTE(LEFT(RIGHT(AB27, LEN(AB27) - LEN(AC36) - LEN(AC37) - LEN(AC38) - LEN(AC39) - LEN(AC40)), AG28 + 1), " ", ""))))), 0)</f>
        <v>0</v>
      </c>
      <c r="AD41" s="66"/>
      <c r="AE41" s="96"/>
      <c r="AF41" s="96"/>
      <c r="AG41" s="101"/>
      <c r="AI41" s="116" t="str">
        <f>IF(AI27=0, 0, IF(LEN(AJ41)&gt;AI27, LEN(AJ41)-AI27 &amp; " en trop", LEN(AJ41)))&amp;" car."</f>
        <v>27 car.</v>
      </c>
      <c r="AJ41" s="138" t="s">
        <v>149</v>
      </c>
      <c r="AK41" s="139"/>
      <c r="AL41" s="140" t="str">
        <f>TEXT(ROUND(LEN(AJ41)/AO27, 1), "0.0") &amp; " lignes"</f>
        <v>0.4 lignes</v>
      </c>
      <c r="AM41" s="144"/>
      <c r="AN41" s="142" t="s">
        <v>150</v>
      </c>
      <c r="AO41" s="143" t="str">
        <f>IF(AO27=0, 0, IF(LEN(AM41)&gt;AO27, LEN(AM41)-AO27 &amp; " en trop", LEN(AM41)))&amp;" car."</f>
        <v>0 car.</v>
      </c>
      <c r="AQ41" s="151">
        <v>1</v>
      </c>
    </row>
    <row r="42" spans="2:43" ht="15" customHeight="1">
      <c r="D42" s="165" t="s">
        <v>174</v>
      </c>
      <c r="J42" s="22"/>
      <c r="K42" s="27" t="s">
        <v>49</v>
      </c>
      <c r="L42" s="27"/>
      <c r="M42" s="27"/>
      <c r="N42" s="27"/>
      <c r="O42" s="18"/>
      <c r="P42" s="18"/>
      <c r="Q42" s="18"/>
      <c r="R42" s="18"/>
      <c r="S42" s="18"/>
      <c r="T42" s="18"/>
      <c r="U42" s="18"/>
      <c r="V42" s="18"/>
      <c r="W42" s="18"/>
      <c r="X42" s="19"/>
      <c r="AA42" s="205">
        <f t="shared" si="10"/>
        <v>0</v>
      </c>
      <c r="AB42" s="81" t="s">
        <v>103</v>
      </c>
      <c r="AC42" s="96">
        <f>IFERROR(LEFT(RIGHT(AB27, LEN(AB27) - LEN(AC36) - LEN(AC37) - LEN(AC38) - LEN(AC39) - LEN(AC40) - LEN(AC41)), FIND("¤", SUBSTITUTE(LEFT(RIGHT(AB27, LEN(AB27) - LEN(AC36) - LEN(AC37) - LEN(AC38) - LEN(AC39) - LEN(AC40) - LEN(AC41)), AG28 + 1), " ", "¤", LEN(LEFT(RIGHT(AB27, LEN(AB27) - LEN(AC36) - LEN(AC37) - LEN(AC38) - LEN(AC39) - LEN(AC40) - LEN(AC41)), AG28 + 1)) - LEN(SUBSTITUTE(LEFT(RIGHT(AB27, LEN(AB27) - LEN(AC36) - LEN(AC37) - LEN(AC38) - LEN(AC39) - LEN(AC40) - LEN(AC41)), AG28 + 1), " ", ""))))), 0)</f>
        <v>0</v>
      </c>
      <c r="AD42" s="66"/>
      <c r="AE42" s="96"/>
      <c r="AF42" s="96"/>
      <c r="AG42" s="101"/>
      <c r="AI42" s="116" t="str">
        <f>IF(AI27=0, 0, IF(LEN(AJ42)&gt;AI27, LEN(AJ42)-AI27 &amp; " en trop", LEN(AJ42)))&amp;" car."</f>
        <v>39 car.</v>
      </c>
      <c r="AJ42" s="138" t="s">
        <v>151</v>
      </c>
      <c r="AK42" s="139"/>
      <c r="AL42" s="140" t="str">
        <f>TEXT(ROUND(LEN(AJ42)/AO27, 1), "0.0") &amp; " lignes"</f>
        <v>0.5 lignes</v>
      </c>
      <c r="AM42" s="144" t="s">
        <v>152</v>
      </c>
      <c r="AN42" s="142"/>
      <c r="AO42" s="143" t="str">
        <f>IF(AO27=0, 0, IF(LEN(AM42)&gt;AO27, LEN(AM42)-AO27 &amp; " en trop", LEN(AM42)))&amp;" car."</f>
        <v>42 car.</v>
      </c>
      <c r="AQ42" s="151">
        <v>1</v>
      </c>
    </row>
    <row r="43" spans="2:43" ht="15" customHeight="1">
      <c r="D43" s="165" t="s">
        <v>175</v>
      </c>
      <c r="J43" s="22"/>
      <c r="K43" s="27"/>
      <c r="L43" s="27"/>
      <c r="M43" s="27"/>
      <c r="N43" s="27"/>
      <c r="O43" s="18"/>
      <c r="P43" s="18"/>
      <c r="Q43" s="18"/>
      <c r="R43" s="18"/>
      <c r="S43" s="18"/>
      <c r="T43" s="18"/>
      <c r="U43" s="18"/>
      <c r="V43" s="18"/>
      <c r="W43" s="18"/>
      <c r="X43" s="19"/>
      <c r="AA43" s="205">
        <f t="shared" si="10"/>
        <v>0</v>
      </c>
      <c r="AB43" s="81" t="s">
        <v>104</v>
      </c>
      <c r="AC43" s="96">
        <f>IFERROR(LEFT(RIGHT(AB27, LEN(AB27) - LEN(AC36) - LEN(AC37) - LEN(AC38) - LEN(AC39) - LEN(AC40) - LEN(AC41) - LEN(AC42)), FIND("¤", SUBSTITUTE(LEFT(RIGHT(AB27, LEN(AB27) - LEN(AC36) - LEN(AC37) - LEN(AC38) - LEN(AC39) - LEN(AC40) - LEN(AC41) - LEN(AC42)), AG28 + 1), " ", "¤", LEN(LEFT(RIGHT(AB27, LEN(AB27) - LEN(AC36) - LEN(AC37) - LEN(AC38) - LEN(AC39) - LEN(AC40) - LEN(AC41) - LEN(AC42)), AG28 + 1)) - LEN(SUBSTITUTE(LEFT(RIGHT(AB27, LEN(AB27) - LEN(AC36) - LEN(AC37) - LEN(AC38) - LEN(AC39) - LEN(AC40) - LEN(AC41) - LEN(AC42)), AG28 + 1), " ", ""))))), 0)</f>
        <v>0</v>
      </c>
      <c r="AD43" s="66"/>
      <c r="AE43" s="96"/>
      <c r="AF43" s="96"/>
      <c r="AG43" s="101"/>
      <c r="AI43" s="116" t="str">
        <f>IF(AI27=0, 0, IF(LEN(AJ43)&gt;AI27, LEN(AJ43)-AI27 &amp; " en trop", LEN(AJ43)))&amp;" car."</f>
        <v>0 car.</v>
      </c>
      <c r="AJ43" s="138"/>
      <c r="AK43" s="139"/>
      <c r="AL43" s="140" t="str">
        <f>TEXT(ROUND(LEN(AJ43)/AO27, 1), "0.0") &amp; " lignes"</f>
        <v>0.0 lignes</v>
      </c>
      <c r="AM43" s="144"/>
      <c r="AN43" s="142"/>
      <c r="AO43" s="143" t="str">
        <f>IF(AO27=0, 0, IF(LEN(AM43)&gt;AO27, LEN(AM43)-AO27 &amp; " en trop", LEN(AM43)))&amp;" car."</f>
        <v>0 car.</v>
      </c>
      <c r="AQ43" s="151">
        <v>1</v>
      </c>
    </row>
    <row r="44" spans="2:43" ht="15" customHeight="1">
      <c r="D44" s="166" t="s">
        <v>176</v>
      </c>
      <c r="J44" s="22"/>
      <c r="K44" s="27" t="s">
        <v>50</v>
      </c>
      <c r="L44" s="27"/>
      <c r="M44" s="27"/>
      <c r="N44" s="27"/>
      <c r="O44" s="18"/>
      <c r="P44" s="18"/>
      <c r="Q44" s="18"/>
      <c r="R44" s="18"/>
      <c r="S44" s="18"/>
      <c r="T44" s="18"/>
      <c r="U44" s="18"/>
      <c r="V44" s="18"/>
      <c r="W44" s="18"/>
      <c r="X44" s="19"/>
      <c r="AA44" s="205">
        <f t="shared" si="10"/>
        <v>0</v>
      </c>
      <c r="AB44" s="81" t="s">
        <v>105</v>
      </c>
      <c r="AC44" s="66">
        <f>IFERROR(LEFT(RIGHT(AB27, LEN(AB27) - LEN(AC36) - LEN(AC37) - LEN(AC38) - LEN(AC39) - LEN(AC40) - LEN(AC41) - LEN(AC42) - LEN(AC43)), FIND("¤", SUBSTITUTE(LEFT(RIGHT(AB27, LEN(AB27) - LEN(AC36) - LEN(AC37) - LEN(AC38) - LEN(AC39) - LEN(AC40) - LEN(AC41) - LEN(AC42) - LEN(AC43)), AG28 + 1), " ", "¤", LEN(LEFT(RIGHT(AB27, LEN(AB27) - LEN(AC36) - LEN(AC37) - LEN(AC38) - LEN(AC39) - LEN(AC40) - LEN(AC41) - LEN(AC42) - LEN(AC43)), AG28 + 1)) - LEN(SUBSTITUTE(LEFT(RIGHT(AB27, LEN(AB27) - LEN(AC36) - LEN(AC37) - LEN(AC38) - LEN(AC39) - LEN(AC40) - LEN(AC41) - LEN(AC42) - LEN(AC43)), AG28 + 1), " ", ""))))), 0)</f>
        <v>0</v>
      </c>
      <c r="AD44" s="66"/>
      <c r="AE44" s="66"/>
      <c r="AF44" s="96"/>
      <c r="AG44" s="101"/>
      <c r="AI44" s="116" t="str">
        <f>IF(AI27=0, 0, IF(LEN(AJ44)&gt;AI27, LEN(AJ44)-AI27 &amp; " en trop", LEN(AJ44)))&amp;" car."</f>
        <v>35 car.</v>
      </c>
      <c r="AJ44" s="138" t="s">
        <v>153</v>
      </c>
      <c r="AK44" s="139"/>
      <c r="AL44" s="140" t="str">
        <f>TEXT(ROUND(LEN(AJ44)/AO27, 1), "0.0") &amp; " lignes"</f>
        <v>0.5 lignes</v>
      </c>
      <c r="AM44" s="144"/>
      <c r="AN44" s="142"/>
      <c r="AO44" s="143" t="str">
        <f>IF(AO27=0, 0, IF(LEN(AM44)&gt;AO27, LEN(AM44)-AO27 &amp; " en trop", LEN(AM44)))&amp;" car."</f>
        <v>0 car.</v>
      </c>
      <c r="AQ44" s="151">
        <v>1</v>
      </c>
    </row>
    <row r="45" spans="2:43" ht="15" customHeight="1">
      <c r="D45" s="167" t="s">
        <v>177</v>
      </c>
      <c r="J45" s="22"/>
      <c r="K45" s="27"/>
      <c r="L45" s="27"/>
      <c r="M45" s="27"/>
      <c r="N45" s="27"/>
      <c r="O45" s="18"/>
      <c r="P45" s="18"/>
      <c r="Q45" s="18"/>
      <c r="R45" s="18"/>
      <c r="S45" s="18"/>
      <c r="T45" s="18"/>
      <c r="U45" s="18"/>
      <c r="V45" s="18"/>
      <c r="W45" s="18"/>
      <c r="X45" s="19"/>
      <c r="AA45" s="205">
        <f>IF(LEN(AC45)=1,0,LEN(AC45))</f>
        <v>0</v>
      </c>
      <c r="AB45" s="81" t="s">
        <v>106</v>
      </c>
      <c r="AC45" s="66">
        <f>IFERROR(LEFT(RIGHT(AB27, LEN(AB27) - LEN(AC36) - LEN(AC37) - LEN(AC38) - LEN(AC39) - LEN(AC40) - LEN(AC41) - LEN(AC42) - LEN(AC43)), FIND("¤", SUBSTITUTE(LEFT(RIGHT(AB27, LEN(AB27) - LEN(AC36) - LEN(AC37) - LEN(AC38) - LEN(AC39) - LEN(AC40) - LEN(AC41) - LEN(AC42) - LEN(AC43)), AG28 + 1), " ", "¤", LEN(LEFT(RIGHT(AB27, LEN(AB27) - LEN(AC36) - LEN(AC37) - LEN(AC38) - LEN(AC39) - LEN(AC40) - LEN(AC41) - LEN(AC42) - LEN(AC43)), AG28 + 1)) - LEN(SUBSTITUTE(LEFT(RIGHT(AB27, LEN(AB27) - LEN(AC36) - LEN(AC37) - LEN(AC38) - LEN(AC39) - LEN(AC40) - LEN(AC41) - LEN(AC42) - LEN(AC43)), AG28 + 1), " ", ""))))), 0)</f>
        <v>0</v>
      </c>
      <c r="AD45" s="66"/>
      <c r="AE45" s="66"/>
      <c r="AF45" s="96"/>
      <c r="AG45" s="101"/>
      <c r="AI45" s="116" t="str">
        <f>IF(AI27=0, 0, IF(LEN(AJ45)&gt;AI27, LEN(AJ45)-AI27 &amp; " en trop", LEN(AJ45)))&amp;" car."</f>
        <v>0 car.</v>
      </c>
      <c r="AJ45" s="138"/>
      <c r="AK45" s="139"/>
      <c r="AL45" s="140" t="str">
        <f>TEXT(ROUND(LEN(AJ45)/AO27, 1), "0.0") &amp; " lignes"</f>
        <v>0.0 lignes</v>
      </c>
      <c r="AM45" s="144"/>
      <c r="AN45" s="142"/>
      <c r="AO45" s="143" t="str">
        <f>IF(AO27=0, 0, IF(LEN(AM45)&gt;AO27, LEN(AM45)-AO27 &amp; " en trop", LEN(AM45)))&amp;" car."</f>
        <v>0 car.</v>
      </c>
      <c r="AQ45" s="151">
        <v>1</v>
      </c>
    </row>
    <row r="46" spans="2:43" ht="15" customHeight="1">
      <c r="J46" s="22"/>
      <c r="K46" s="27" t="s">
        <v>51</v>
      </c>
      <c r="L46" s="27"/>
      <c r="M46" s="27"/>
      <c r="N46" s="27"/>
      <c r="O46" s="18"/>
      <c r="P46" s="18"/>
      <c r="Q46" s="18"/>
      <c r="R46" s="18"/>
      <c r="S46" s="18"/>
      <c r="T46" s="18"/>
      <c r="U46" s="18"/>
      <c r="V46" s="18"/>
      <c r="W46" s="18"/>
      <c r="X46" s="19"/>
      <c r="AA46" s="205"/>
      <c r="AB46" s="81" t="s">
        <v>107</v>
      </c>
      <c r="AC46" s="201"/>
      <c r="AD46" s="201" t="str">
        <f>RIGHT(AB27, AD27-SUM(AA36:AA45))</f>
        <v>bois."</v>
      </c>
      <c r="AE46" s="66"/>
      <c r="AF46" s="96"/>
      <c r="AG46" s="101"/>
      <c r="AI46" s="116" t="str">
        <f>IF(AI27=0, 0, IF(LEN(AJ46)&gt;AI27, LEN(AJ46)-AI27 &amp; " en trop", LEN(AJ46)))&amp;" car."</f>
        <v>39 en trop car.</v>
      </c>
      <c r="AJ46" s="138" t="s">
        <v>154</v>
      </c>
      <c r="AK46" s="139"/>
      <c r="AL46" s="140" t="str">
        <f>TEXT(ROUND(LEN(AJ46)/AO27, 1), "0.0") &amp; " lignes"</f>
        <v>1.5 lignes</v>
      </c>
      <c r="AM46" s="144"/>
      <c r="AN46" s="142"/>
      <c r="AO46" s="143" t="str">
        <f>IF(AO27=0, 0, IF(LEN(AM46)&gt;AO27, LEN(AM46)-AO27 &amp; " en trop", LEN(AM46)))&amp;" car."</f>
        <v>0 car.</v>
      </c>
      <c r="AQ46" s="151">
        <v>1</v>
      </c>
    </row>
    <row r="47" spans="2:43" ht="15" customHeight="1">
      <c r="J47" s="22"/>
      <c r="K47" s="27"/>
      <c r="L47" s="27" t="s">
        <v>52</v>
      </c>
      <c r="M47" s="27"/>
      <c r="N47" s="27"/>
      <c r="O47" s="18"/>
      <c r="P47" s="18"/>
      <c r="Q47" s="18"/>
      <c r="R47" s="18"/>
      <c r="S47" s="18"/>
      <c r="T47" s="18"/>
      <c r="U47" s="18"/>
      <c r="V47" s="18"/>
      <c r="W47" s="18"/>
      <c r="X47" s="19"/>
      <c r="AA47" s="206"/>
      <c r="AB47" s="103"/>
      <c r="AC47" s="201"/>
      <c r="AD47" s="204" t="s">
        <v>203</v>
      </c>
      <c r="AE47" s="66"/>
      <c r="AF47" s="96"/>
      <c r="AG47" s="101"/>
      <c r="AI47" s="116" t="str">
        <f>IF(AI27=0, 0, IF(LEN(AJ47)&gt;AI27, LEN(AJ47)-AI27 &amp; " en trop", LEN(AJ47)))&amp;" car."</f>
        <v>0 car.</v>
      </c>
      <c r="AJ47" s="138"/>
      <c r="AK47" s="139"/>
      <c r="AL47" s="140" t="str">
        <f>TEXT(ROUND(LEN(AJ47)/AO27, 1), "0.0") &amp; " lignes"</f>
        <v>0.0 lignes</v>
      </c>
      <c r="AM47" s="144"/>
      <c r="AN47" s="142"/>
      <c r="AO47" s="143" t="str">
        <f>IF(AO27=0, 0, IF(LEN(AM47)&gt;AO27, LEN(AM47)-AO27 &amp; " en trop", LEN(AM47)))&amp;" car."</f>
        <v>0 car.</v>
      </c>
      <c r="AQ47" s="151">
        <v>1</v>
      </c>
    </row>
    <row r="48" spans="2:43" ht="15.75" customHeight="1">
      <c r="J48" s="22"/>
      <c r="K48" s="27"/>
      <c r="L48" s="27"/>
      <c r="M48" s="27"/>
      <c r="N48" s="27"/>
      <c r="O48" s="18"/>
      <c r="P48" s="18"/>
      <c r="Q48" s="18"/>
      <c r="R48" s="18"/>
      <c r="S48" s="18"/>
      <c r="T48" s="18"/>
      <c r="U48" s="18"/>
      <c r="V48" s="18"/>
      <c r="W48" s="18"/>
      <c r="X48" s="19"/>
      <c r="AA48" s="102"/>
      <c r="AB48" s="375" t="s">
        <v>206</v>
      </c>
      <c r="AC48" s="375"/>
      <c r="AD48" s="375"/>
      <c r="AE48" s="375"/>
      <c r="AF48" s="375"/>
      <c r="AG48" s="376"/>
      <c r="AI48" s="116" t="str">
        <f>IF(AI27=0, 0, IF(LEN(AJ48)&gt;AI27, LEN(AJ48)-AI27 &amp; " en trop", LEN(AJ48)))&amp;" car."</f>
        <v>43 en trop car.</v>
      </c>
      <c r="AJ48" s="138" t="s">
        <v>155</v>
      </c>
      <c r="AK48" s="139"/>
      <c r="AL48" s="140" t="str">
        <f>TEXT(ROUND(LEN(AJ48)/AO27, 1), "0.0") &amp; " lignes"</f>
        <v>1.6 lignes</v>
      </c>
      <c r="AM48" s="144"/>
      <c r="AN48" s="142"/>
      <c r="AO48" s="143" t="str">
        <f>IF(AO27=0, 0, IF(LEN(AM48)&gt;AO27, LEN(AM48)-AO27 &amp; " en trop", LEN(AM48)))&amp;" car."</f>
        <v>0 car.</v>
      </c>
      <c r="AQ48" s="151">
        <v>1</v>
      </c>
    </row>
    <row r="49" spans="8:43" ht="24.75" customHeight="1" thickBot="1">
      <c r="J49" s="22"/>
      <c r="K49" s="28"/>
      <c r="L49" s="29" t="s">
        <v>53</v>
      </c>
      <c r="M49" s="27"/>
      <c r="N49" s="27"/>
      <c r="O49" s="18"/>
      <c r="P49" s="18"/>
      <c r="Q49" s="18"/>
      <c r="R49" s="18"/>
      <c r="S49" s="18"/>
      <c r="T49" s="18"/>
      <c r="U49" s="18"/>
      <c r="V49" s="18"/>
      <c r="W49" s="18"/>
      <c r="X49" s="19"/>
      <c r="AA49" s="102"/>
      <c r="AB49" s="375"/>
      <c r="AC49" s="375"/>
      <c r="AD49" s="375"/>
      <c r="AE49" s="375"/>
      <c r="AF49" s="375"/>
      <c r="AG49" s="376"/>
      <c r="AI49" s="116" t="str">
        <f>IF(AI27=0, 0, IF(LEN(AJ49)&gt;AI27, LEN(AJ49)-AI27 &amp; " en trop", LEN(AJ49)))&amp;" car."</f>
        <v>0 car.</v>
      </c>
      <c r="AJ49" s="138"/>
      <c r="AK49" s="139"/>
      <c r="AL49" s="140" t="str">
        <f>TEXT(ROUND(LEN(AJ49)/AO27, 1), "0.0") &amp; " lignes"</f>
        <v>0.0 lignes</v>
      </c>
      <c r="AM49" s="144"/>
      <c r="AN49" s="142"/>
      <c r="AO49" s="143" t="str">
        <f>IF(AO27=0, 0, IF(LEN(AM49)&gt;AO27, LEN(AM49)-AO27 &amp; " en trop", LEN(AM49)))&amp;" car."</f>
        <v>0 car.</v>
      </c>
      <c r="AQ49" s="151">
        <v>1</v>
      </c>
    </row>
    <row r="50" spans="8:43" ht="21.75" thickTop="1">
      <c r="H50" t="s">
        <v>71</v>
      </c>
      <c r="J50" s="22"/>
      <c r="K50" s="159" t="str">
        <f>ADDRESS(ROW(L50),COLUMN(L50),4)&amp;"  ►"</f>
        <v>L50  ►</v>
      </c>
      <c r="L50" s="30" t="s">
        <v>54</v>
      </c>
      <c r="M50" s="31"/>
      <c r="N50" s="31"/>
      <c r="O50" s="32"/>
      <c r="P50" s="32"/>
      <c r="Q50" s="32"/>
      <c r="R50" s="32"/>
      <c r="S50" s="33"/>
      <c r="T50" s="18"/>
      <c r="U50" s="18"/>
      <c r="V50" s="18"/>
      <c r="W50" s="18"/>
      <c r="X50" s="19"/>
      <c r="AA50" s="52">
        <v>7</v>
      </c>
      <c r="AB50" s="53">
        <v>19</v>
      </c>
      <c r="AC50" s="53">
        <v>25</v>
      </c>
      <c r="AD50" s="53">
        <v>25</v>
      </c>
      <c r="AE50" s="53">
        <v>25</v>
      </c>
      <c r="AF50" s="53">
        <v>25</v>
      </c>
      <c r="AG50" s="54">
        <v>15</v>
      </c>
      <c r="AI50" s="116" t="str">
        <f>IF(AI27=0, 0, IF(LEN(AJ50)&gt;AI27, LEN(AJ50)-AI27 &amp; " en trop", LEN(AJ50)))&amp;" car."</f>
        <v>70 car.</v>
      </c>
      <c r="AJ50" s="138" t="s">
        <v>156</v>
      </c>
      <c r="AK50" s="139"/>
      <c r="AL50" s="140" t="str">
        <f>TEXT(ROUND(LEN(AJ50)/AO27, 1), "0.0") &amp; " lignes"</f>
        <v>0.9 lignes</v>
      </c>
      <c r="AM50" s="144"/>
      <c r="AN50" s="142"/>
      <c r="AO50" s="143" t="str">
        <f>IF(AO27=0, 0, IF(LEN(AM50)&gt;AO27, LEN(AM50)-AO27 &amp; " en trop", LEN(AM50)))&amp;" car."</f>
        <v>0 car.</v>
      </c>
      <c r="AQ50" s="151">
        <v>1</v>
      </c>
    </row>
    <row r="51" spans="8:43" ht="19.5" customHeight="1" thickBot="1">
      <c r="J51" s="22"/>
      <c r="K51" s="18"/>
      <c r="L51" s="320" t="str">
        <f>L50</f>
        <v>j'aime les tartes avec 25 fraises des bois, nappées d'abricotine et d'amandes grillées ; et vous ?</v>
      </c>
      <c r="M51" s="321"/>
      <c r="N51" s="321"/>
      <c r="O51" s="321"/>
      <c r="P51" s="321"/>
      <c r="Q51" s="321"/>
      <c r="R51" s="321"/>
      <c r="S51" s="322"/>
      <c r="T51" s="18"/>
      <c r="U51" s="18"/>
      <c r="V51" s="18"/>
      <c r="W51" s="18"/>
      <c r="X51" s="19"/>
      <c r="AA51" s="55">
        <f t="shared" ref="AA51:AG51" ca="1" si="11">CELL("largeur",AA51)</f>
        <v>7</v>
      </c>
      <c r="AB51" s="56">
        <f t="shared" ca="1" si="11"/>
        <v>19</v>
      </c>
      <c r="AC51" s="56">
        <f t="shared" ca="1" si="11"/>
        <v>25</v>
      </c>
      <c r="AD51" s="56">
        <f t="shared" ca="1" si="11"/>
        <v>25</v>
      </c>
      <c r="AE51" s="56">
        <f t="shared" ca="1" si="11"/>
        <v>25</v>
      </c>
      <c r="AF51" s="56">
        <f t="shared" ca="1" si="11"/>
        <v>25</v>
      </c>
      <c r="AG51" s="57">
        <f t="shared" ca="1" si="11"/>
        <v>25</v>
      </c>
      <c r="AI51" s="116" t="str">
        <f>IF(AI27=0, 0, IF(LEN(AJ51)&gt;AI27, LEN(AJ51)-AI27 &amp; " en trop", LEN(AJ51)))&amp;" car."</f>
        <v>0 car.</v>
      </c>
      <c r="AJ51" s="138"/>
      <c r="AK51" s="139"/>
      <c r="AL51" s="140" t="str">
        <f>TEXT(ROUND(LEN(AJ51)/AO27, 1), "0.0") &amp; " lignes"</f>
        <v>0.0 lignes</v>
      </c>
      <c r="AM51" s="144"/>
      <c r="AN51" s="142"/>
      <c r="AO51" s="143" t="str">
        <f>IF(AO27=0, 0, IF(LEN(AM51)&gt;AO27, LEN(AM51)-AO27 &amp; " en trop", LEN(AM51)))&amp;" car."</f>
        <v>0 car.</v>
      </c>
      <c r="AQ51" s="151">
        <v>1</v>
      </c>
    </row>
    <row r="52" spans="8:43" ht="18.75" customHeight="1">
      <c r="J52" s="22"/>
      <c r="K52" s="18"/>
      <c r="L52" s="320"/>
      <c r="M52" s="321"/>
      <c r="N52" s="321"/>
      <c r="O52" s="321"/>
      <c r="P52" s="321"/>
      <c r="Q52" s="321"/>
      <c r="R52" s="321"/>
      <c r="S52" s="322"/>
      <c r="T52" s="18"/>
      <c r="U52" s="18"/>
      <c r="V52" s="18"/>
      <c r="W52" s="18"/>
      <c r="X52" s="19"/>
      <c r="AA52"/>
      <c r="AB52"/>
      <c r="AC52"/>
      <c r="AD52"/>
      <c r="AE52"/>
      <c r="AF52"/>
      <c r="AG52"/>
      <c r="AI52" s="116" t="str">
        <f>IF(AI27=0, 0, IF(LEN(AJ52)&gt;AI27, LEN(AJ52)-AI27 &amp; " en trop", LEN(AJ52)))&amp;" car."</f>
        <v>27 car.</v>
      </c>
      <c r="AJ52" s="138" t="s">
        <v>157</v>
      </c>
      <c r="AK52" s="139"/>
      <c r="AL52" s="140" t="str">
        <f>TEXT(ROUND(LEN(AJ52)/AO27, 1), "0.0") &amp; " lignes"</f>
        <v>0.4 lignes</v>
      </c>
      <c r="AM52" s="144"/>
      <c r="AN52" s="142"/>
      <c r="AO52" s="143" t="str">
        <f>IF(AO27=0, 0, IF(LEN(AM52)&gt;AO27, LEN(AM52)-AO27 &amp; " en trop", LEN(AM52)))&amp;" car."</f>
        <v>0 car.</v>
      </c>
      <c r="AQ52" s="151">
        <v>1</v>
      </c>
    </row>
    <row r="53" spans="8:43" ht="18.75" customHeight="1" thickBot="1">
      <c r="H53" t="s">
        <v>71</v>
      </c>
      <c r="J53" s="22"/>
      <c r="K53" s="18"/>
      <c r="L53" s="323"/>
      <c r="M53" s="324"/>
      <c r="N53" s="324"/>
      <c r="O53" s="324"/>
      <c r="P53" s="324"/>
      <c r="Q53" s="324"/>
      <c r="R53" s="324"/>
      <c r="S53" s="325"/>
      <c r="T53" s="18"/>
      <c r="U53" s="18"/>
      <c r="V53" s="18"/>
      <c r="W53" s="18"/>
      <c r="X53" s="19"/>
      <c r="AA53"/>
      <c r="AB53"/>
      <c r="AC53"/>
      <c r="AD53"/>
      <c r="AE53"/>
      <c r="AF53"/>
      <c r="AG53"/>
      <c r="AI53" s="116" t="str">
        <f>IF(AI27=0, 0, IF(LEN(AJ53)&gt;AI27, LEN(AJ53)-AI27 &amp; " en trop", LEN(AJ53)))&amp;" car."</f>
        <v>0 car.</v>
      </c>
      <c r="AJ53" s="138"/>
      <c r="AK53" s="139"/>
      <c r="AL53" s="140" t="str">
        <f>TEXT(ROUND(LEN(AJ53)/AO27, 1), "0.0") &amp; " lignes"</f>
        <v>0.0 lignes</v>
      </c>
      <c r="AM53" s="144"/>
      <c r="AN53" s="142"/>
      <c r="AO53" s="143" t="str">
        <f>IF(AO27=0, 0, IF(LEN(AM53)&gt;AO27, LEN(AM53)-AO27 &amp; " en trop", LEN(AM53)))&amp;" car."</f>
        <v>0 car.</v>
      </c>
      <c r="AQ53" s="151">
        <v>1</v>
      </c>
    </row>
    <row r="54" spans="8:43" ht="18.75" customHeight="1" thickTop="1">
      <c r="J54" s="22"/>
      <c r="K54" s="18"/>
      <c r="L54" s="18"/>
      <c r="M54" s="18"/>
      <c r="N54" s="18"/>
      <c r="O54" s="18"/>
      <c r="P54" s="18"/>
      <c r="Q54" s="18"/>
      <c r="R54" s="18"/>
      <c r="S54" s="18"/>
      <c r="T54" s="18"/>
      <c r="U54" s="18"/>
      <c r="V54" s="18"/>
      <c r="W54" s="18"/>
      <c r="X54" s="19"/>
      <c r="AA54"/>
      <c r="AB54"/>
      <c r="AC54"/>
      <c r="AD54"/>
      <c r="AE54"/>
      <c r="AF54"/>
      <c r="AG54"/>
      <c r="AI54" s="116" t="str">
        <f>IF(AI27=0, 0, IF(LEN(AJ54)&gt;AI27, LEN(AJ54)-AI27 &amp; " en trop", LEN(AJ54)))&amp;" car."</f>
        <v>69 car.</v>
      </c>
      <c r="AJ54" s="138" t="s">
        <v>158</v>
      </c>
      <c r="AK54" s="139"/>
      <c r="AL54" s="140" t="str">
        <f>TEXT(ROUND(LEN(AJ54)/AO27, 1), "0.0") &amp; " lignes"</f>
        <v>0.9 lignes</v>
      </c>
      <c r="AM54" s="144"/>
      <c r="AN54" s="142"/>
      <c r="AO54" s="143" t="str">
        <f>IF(AO27=0, 0, IF(LEN(AM54)&gt;AO27, LEN(AM54)-AO27 &amp; " en trop", LEN(AM54)))&amp;" car."</f>
        <v>0 car.</v>
      </c>
      <c r="AQ54" s="151">
        <v>1</v>
      </c>
    </row>
    <row r="55" spans="8:43" ht="15" customHeight="1">
      <c r="J55" s="22"/>
      <c r="K55" s="18"/>
      <c r="L55" s="157" t="s">
        <v>181</v>
      </c>
      <c r="M55" s="18"/>
      <c r="N55" s="18"/>
      <c r="O55" s="18"/>
      <c r="P55" s="18"/>
      <c r="Q55" s="18"/>
      <c r="R55" s="18"/>
      <c r="S55" s="18"/>
      <c r="T55" s="18"/>
      <c r="U55" s="18"/>
      <c r="V55" s="18"/>
      <c r="W55" s="18"/>
      <c r="X55" s="19"/>
      <c r="AA55"/>
      <c r="AB55"/>
      <c r="AC55"/>
      <c r="AD55"/>
      <c r="AE55"/>
      <c r="AF55"/>
      <c r="AG55"/>
      <c r="AI55" s="116" t="str">
        <f>IF(AI27=0, 0, IF(LEN(AJ55)&gt;AI27, LEN(AJ55)-AI27 &amp; " en trop", LEN(AJ55)))&amp;" car."</f>
        <v>0 car.</v>
      </c>
      <c r="AJ55" s="138"/>
      <c r="AK55" s="139"/>
      <c r="AL55" s="140" t="str">
        <f>TEXT(ROUND(LEN(AJ55)/AO27, 1), "0.0") &amp; " lignes"</f>
        <v>0.0 lignes</v>
      </c>
      <c r="AM55" s="144"/>
      <c r="AN55" s="142"/>
      <c r="AO55" s="143" t="str">
        <f>IF(AO27=0, 0, IF(LEN(AM55)&gt;AO27, LEN(AM55)-AO27 &amp; " en trop", LEN(AM55)))&amp;" car."</f>
        <v>0 car.</v>
      </c>
      <c r="AQ55" s="151">
        <v>1</v>
      </c>
    </row>
    <row r="56" spans="8:43" ht="15" customHeight="1">
      <c r="J56" s="22"/>
      <c r="K56" s="18"/>
      <c r="L56" s="183" t="s">
        <v>182</v>
      </c>
      <c r="M56" s="18"/>
      <c r="N56" s="18"/>
      <c r="O56" s="18"/>
      <c r="P56" s="18"/>
      <c r="Q56" s="18"/>
      <c r="R56" s="18"/>
      <c r="S56" s="18"/>
      <c r="T56" s="18"/>
      <c r="U56" s="18"/>
      <c r="V56" s="18"/>
      <c r="W56" s="18"/>
      <c r="X56" s="19"/>
      <c r="AA56"/>
      <c r="AB56"/>
      <c r="AC56"/>
      <c r="AD56"/>
      <c r="AE56"/>
      <c r="AF56"/>
      <c r="AG56"/>
      <c r="AI56" s="116" t="str">
        <f>IF(AI27=0, 0, IF(LEN(AJ56)&gt;AI27, LEN(AJ56)-AI27 &amp; " en trop", LEN(AJ56)))&amp;" car."</f>
        <v>73 car.</v>
      </c>
      <c r="AJ56" s="138" t="s">
        <v>159</v>
      </c>
      <c r="AK56" s="139"/>
      <c r="AL56" s="140" t="str">
        <f>TEXT(ROUND(LEN(AJ56)/AO27, 1), "0.0") &amp; " lignes"</f>
        <v>1.0 lignes</v>
      </c>
      <c r="AM56" s="144"/>
      <c r="AN56" s="142"/>
      <c r="AO56" s="143" t="str">
        <f>IF(AO27=0, 0, IF(LEN(AM56)&gt;AO27, LEN(AM56)-AO27 &amp; " en trop", LEN(AM56)))&amp;" car."</f>
        <v>0 car.</v>
      </c>
      <c r="AQ56" s="151">
        <v>1</v>
      </c>
    </row>
    <row r="57" spans="8:43" ht="15" customHeight="1">
      <c r="H57" t="s">
        <v>71</v>
      </c>
      <c r="J57" s="22"/>
      <c r="K57" s="159" t="str">
        <f>ADDRESS(ROW(L57),COLUMN(L57),4)&amp;"  ►"</f>
        <v>L57  ►</v>
      </c>
      <c r="L57" t="s">
        <v>54</v>
      </c>
      <c r="M57" s="18"/>
      <c r="N57" s="18"/>
      <c r="O57" s="18"/>
      <c r="P57" s="18"/>
      <c r="Q57" s="18"/>
      <c r="R57" s="18"/>
      <c r="S57" s="18"/>
      <c r="T57" s="18"/>
      <c r="U57" s="18"/>
      <c r="V57" s="18"/>
      <c r="W57" s="18"/>
      <c r="X57" s="19"/>
      <c r="AA57"/>
      <c r="AB57"/>
      <c r="AC57"/>
      <c r="AD57"/>
      <c r="AE57"/>
      <c r="AF57"/>
      <c r="AG57"/>
      <c r="AI57" s="116" t="str">
        <f>IF(AI27=0, 0, IF(LEN(AJ57)&gt;AI27, LEN(AJ57)-AI27 &amp; " en trop", LEN(AJ57)))&amp;" car."</f>
        <v>0 car.</v>
      </c>
      <c r="AJ57" s="138"/>
      <c r="AK57" s="139"/>
      <c r="AL57" s="140" t="str">
        <f>TEXT(ROUND(LEN(AJ57)/AO27, 1), "0.0") &amp; " lignes"</f>
        <v>0.0 lignes</v>
      </c>
      <c r="AM57" s="144"/>
      <c r="AN57" s="142"/>
      <c r="AO57" s="143" t="str">
        <f>IF(AO27=0, 0, IF(LEN(AM57)&gt;AO27, LEN(AM57)-AO27 &amp; " en trop", LEN(AM57)))&amp;" car."</f>
        <v>0 car.</v>
      </c>
      <c r="AQ57" s="151">
        <v>1</v>
      </c>
    </row>
    <row r="58" spans="8:43" ht="15" customHeight="1">
      <c r="J58" s="22"/>
      <c r="K58" s="18"/>
      <c r="L58" s="18"/>
      <c r="M58" s="18"/>
      <c r="N58" s="18"/>
      <c r="O58" s="18"/>
      <c r="P58" s="18"/>
      <c r="Q58" s="18"/>
      <c r="R58" s="18"/>
      <c r="S58" s="18"/>
      <c r="T58" s="18"/>
      <c r="U58" s="18"/>
      <c r="V58" s="18"/>
      <c r="W58" s="18"/>
      <c r="X58" s="19"/>
      <c r="AA58"/>
      <c r="AB58"/>
      <c r="AC58"/>
      <c r="AD58"/>
      <c r="AE58"/>
      <c r="AF58"/>
      <c r="AG58"/>
      <c r="AI58" s="116" t="str">
        <f>IF(AI27=0, 0, IF(LEN(AJ58)&gt;AI27, LEN(AJ58)-AI27 &amp; " en trop", LEN(AJ58)))&amp;" car."</f>
        <v>50 car.</v>
      </c>
      <c r="AJ58" s="138" t="s">
        <v>160</v>
      </c>
      <c r="AK58" s="139"/>
      <c r="AL58" s="140" t="str">
        <f>TEXT(ROUND(LEN(AJ58)/AO27, 1), "0.0") &amp; " lignes"</f>
        <v>0.7 lignes</v>
      </c>
      <c r="AM58" s="144"/>
      <c r="AN58" s="142"/>
      <c r="AO58" s="143" t="str">
        <f>IF(AO27=0, 0, IF(LEN(AM58)&gt;AO27, LEN(AM58)-AO27 &amp; " en trop", LEN(AM58)))&amp;" car."</f>
        <v>0 car.</v>
      </c>
      <c r="AQ58" s="151">
        <v>1</v>
      </c>
    </row>
    <row r="59" spans="8:43" ht="15" customHeight="1">
      <c r="J59" s="22"/>
      <c r="K59" s="35" t="str">
        <f ca="1">_xlfn.FORMULATEXT(L61)</f>
        <v>=SUPPRESPACE(L57)</v>
      </c>
      <c r="L59" s="27"/>
      <c r="M59" s="27"/>
      <c r="N59" s="27"/>
      <c r="O59" s="18"/>
      <c r="P59" s="18"/>
      <c r="Q59" s="18"/>
      <c r="R59" s="18"/>
      <c r="S59" s="18"/>
      <c r="T59" s="18"/>
      <c r="U59" s="18"/>
      <c r="V59" s="18"/>
      <c r="W59" s="18"/>
      <c r="X59" s="19"/>
      <c r="AA59"/>
      <c r="AB59"/>
      <c r="AC59"/>
      <c r="AD59"/>
      <c r="AE59"/>
      <c r="AF59"/>
      <c r="AG59"/>
      <c r="AI59" s="116" t="str">
        <f>IF(AI27=0, 0, IF(LEN(AJ59)&gt;AI27, LEN(AJ59)-AI27 &amp; " en trop", LEN(AJ59)))&amp;" car."</f>
        <v>0 car.</v>
      </c>
      <c r="AJ59" s="138"/>
      <c r="AK59" s="139"/>
      <c r="AL59" s="140" t="str">
        <f>TEXT(ROUND(LEN(AJ59)/AO27, 1), "0.0") &amp; " lignes"</f>
        <v>0.0 lignes</v>
      </c>
      <c r="AM59" s="144"/>
      <c r="AN59" s="142"/>
      <c r="AO59" s="143" t="str">
        <f>IF(AO27=0, 0, IF(LEN(AM59)&gt;AO27, LEN(AM59)-AO27 &amp; " en trop", LEN(AM59)))&amp;" car."</f>
        <v>0 car.</v>
      </c>
      <c r="AQ59" s="151">
        <v>1</v>
      </c>
    </row>
    <row r="60" spans="8:43" ht="15" customHeight="1">
      <c r="J60" s="22"/>
      <c r="K60" s="35"/>
      <c r="L60" s="183" t="s">
        <v>55</v>
      </c>
      <c r="M60" s="27"/>
      <c r="N60" s="27"/>
      <c r="O60" s="18"/>
      <c r="P60" s="18"/>
      <c r="Q60" s="18"/>
      <c r="R60" s="18"/>
      <c r="S60" s="18"/>
      <c r="T60" s="18"/>
      <c r="U60" s="18"/>
      <c r="V60" s="18"/>
      <c r="W60" s="18"/>
      <c r="X60" s="19"/>
      <c r="AA60"/>
      <c r="AB60"/>
      <c r="AC60"/>
      <c r="AD60"/>
      <c r="AE60"/>
      <c r="AF60"/>
      <c r="AG60"/>
      <c r="AI60" s="116" t="str">
        <f>IF(AI27=0, 0, IF(LEN(AJ60)&gt;AI27, LEN(AJ60)-AI27 &amp; " en trop", LEN(AJ60)))&amp;" car."</f>
        <v>0 car.</v>
      </c>
      <c r="AJ60" s="138"/>
      <c r="AK60" s="139"/>
      <c r="AL60" s="140" t="str">
        <f>TEXT(ROUND(LEN(AJ60)/AO27, 1), "0.0") &amp; " lignes"</f>
        <v>0.0 lignes</v>
      </c>
      <c r="AM60" s="144"/>
      <c r="AN60" s="142"/>
      <c r="AO60" s="143" t="str">
        <f>IF(AO27=0, 0, IF(LEN(AM60)&gt;AO27, LEN(AM60)-AO27 &amp; " en trop", LEN(AM60)))&amp;" car."</f>
        <v>0 car.</v>
      </c>
      <c r="AQ60" s="151">
        <v>1</v>
      </c>
    </row>
    <row r="61" spans="8:43" ht="15" customHeight="1">
      <c r="H61" t="s">
        <v>71</v>
      </c>
      <c r="J61" s="22"/>
      <c r="K61" s="159" t="str">
        <f>ADDRESS(ROW(L61),COLUMN(L61),4)&amp;"  ►"</f>
        <v>L61  ►</v>
      </c>
      <c r="L61" s="27" t="str">
        <f>TRIM(L57)</f>
        <v>j'aime les tartes avec 25 fraises des bois, nappées d'abricotine et d'amandes grillées ; et vous ?</v>
      </c>
      <c r="M61" s="27"/>
      <c r="N61" s="27"/>
      <c r="O61" s="18"/>
      <c r="P61" s="18"/>
      <c r="Q61" s="18"/>
      <c r="R61" s="18"/>
      <c r="S61" s="18"/>
      <c r="T61" s="18"/>
      <c r="U61" s="18"/>
      <c r="V61" s="18"/>
      <c r="W61" s="18"/>
      <c r="X61" s="19"/>
      <c r="AA61"/>
      <c r="AB61"/>
      <c r="AC61"/>
      <c r="AD61"/>
      <c r="AE61"/>
      <c r="AF61"/>
      <c r="AG61"/>
      <c r="AI61" s="116" t="str">
        <f>IF(AI27=0, 0, IF(LEN(AJ61)&gt;AI27, LEN(AJ61)-AI27 &amp; " en trop", LEN(AJ61)))&amp;" car."</f>
        <v>0 car.</v>
      </c>
      <c r="AJ61" s="138"/>
      <c r="AK61" s="139"/>
      <c r="AL61" s="140" t="str">
        <f>TEXT(ROUND(LEN(AJ61)/AO27, 1), "0.0") &amp; " lignes"</f>
        <v>0.0 lignes</v>
      </c>
      <c r="AM61" s="144"/>
      <c r="AN61" s="142"/>
      <c r="AO61" s="143" t="str">
        <f>IF(AO27=0, 0, IF(LEN(AM61)&gt;AO27, LEN(AM61)-AO27 &amp; " en trop", LEN(AM61)))&amp;" car."</f>
        <v>0 car.</v>
      </c>
      <c r="AQ61" s="151">
        <v>1</v>
      </c>
    </row>
    <row r="62" spans="8:43" ht="15" customHeight="1">
      <c r="J62" s="22"/>
      <c r="K62" s="35"/>
      <c r="L62" s="27"/>
      <c r="M62" s="27"/>
      <c r="N62" s="27"/>
      <c r="O62" s="18"/>
      <c r="P62" s="18"/>
      <c r="Q62" s="18"/>
      <c r="R62" s="18"/>
      <c r="S62" s="18"/>
      <c r="T62" s="18"/>
      <c r="U62" s="18"/>
      <c r="V62" s="18"/>
      <c r="W62" s="18"/>
      <c r="X62" s="19"/>
      <c r="AA62"/>
      <c r="AB62"/>
      <c r="AC62"/>
      <c r="AD62"/>
      <c r="AE62"/>
      <c r="AF62"/>
      <c r="AG62"/>
      <c r="AI62" s="116" t="str">
        <f>IF(AI27=0, 0, IF(LEN(AJ62)&gt;AI27, LEN(AJ62)-AI27 &amp; " en trop", LEN(AJ62)))&amp;" car."</f>
        <v>0 car.</v>
      </c>
      <c r="AJ62" s="138"/>
      <c r="AK62" s="139"/>
      <c r="AL62" s="140" t="str">
        <f>TEXT(ROUND(LEN(AJ62)/AO27, 1), "0.0") &amp; " lignes"</f>
        <v>0.0 lignes</v>
      </c>
      <c r="AM62" s="144"/>
      <c r="AN62" s="142"/>
      <c r="AO62" s="143" t="str">
        <f>IF(AO27=0, 0, IF(LEN(AM62)&gt;AO27, LEN(AM62)-AO27 &amp; " en trop", LEN(AM62)))&amp;" car."</f>
        <v>0 car.</v>
      </c>
      <c r="AQ62" s="151">
        <v>1</v>
      </c>
    </row>
    <row r="63" spans="8:43" ht="18.75">
      <c r="J63" s="22"/>
      <c r="K63" s="37" t="str">
        <f ca="1">_xlfn.FORMULATEXT(L65)</f>
        <v>=SUBSTITUE(SUBSTITUE(SUBSTITUE(SUBSTITUE(SUBSTITUE(L61; ";"; ""); ";"; ""); ":"; ""); " "; "."); "?"; "")</v>
      </c>
      <c r="L63" s="38"/>
      <c r="M63" s="27"/>
      <c r="N63" s="27"/>
      <c r="O63" s="18"/>
      <c r="P63" s="18"/>
      <c r="Q63" s="18"/>
      <c r="R63" s="18"/>
      <c r="S63" s="18"/>
      <c r="T63" s="18"/>
      <c r="U63" s="18"/>
      <c r="V63" s="18"/>
      <c r="W63" s="18"/>
      <c r="X63" s="19"/>
      <c r="AA63"/>
      <c r="AB63"/>
      <c r="AC63"/>
      <c r="AD63"/>
      <c r="AE63"/>
      <c r="AF63"/>
      <c r="AG63"/>
      <c r="AI63" s="116" t="str">
        <f>IF(AI27=0, 0, IF(LEN(AJ63)&gt;AI27, LEN(AJ63)-AI27 &amp; " en trop", LEN(AJ63)))&amp;" car."</f>
        <v>0 car.</v>
      </c>
      <c r="AJ63" s="138"/>
      <c r="AK63" s="139"/>
      <c r="AL63" s="140" t="str">
        <f>TEXT(ROUND(LEN(AJ63)/AO27, 1), "0.0") &amp; " lignes"</f>
        <v>0.0 lignes</v>
      </c>
      <c r="AM63" s="144"/>
      <c r="AN63" s="142"/>
      <c r="AO63" s="143" t="str">
        <f>IF(AO27=0, 0, IF(LEN(AM63)&gt;AO27, LEN(AM63)-AO27 &amp; " en trop", LEN(AM63)))&amp;" car."</f>
        <v>0 car.</v>
      </c>
      <c r="AQ63" s="151">
        <v>1</v>
      </c>
    </row>
    <row r="64" spans="8:43" ht="18.75">
      <c r="J64" s="22"/>
      <c r="K64" s="18"/>
      <c r="L64" s="183" t="s">
        <v>183</v>
      </c>
      <c r="M64" s="27"/>
      <c r="N64" s="27"/>
      <c r="O64" s="18"/>
      <c r="P64" s="18"/>
      <c r="Q64" s="18"/>
      <c r="R64" s="18"/>
      <c r="S64" s="18"/>
      <c r="T64" s="18"/>
      <c r="U64" s="18"/>
      <c r="V64" s="18"/>
      <c r="W64" s="18"/>
      <c r="X64" s="19"/>
      <c r="AA64"/>
      <c r="AB64"/>
      <c r="AC64"/>
      <c r="AD64"/>
      <c r="AE64"/>
      <c r="AF64"/>
      <c r="AG64"/>
      <c r="AI64" s="116" t="str">
        <f>IF(AI27=0, 0, IF(LEN(AJ64)&gt;AI27, LEN(AJ64)-AI27 &amp; " en trop", LEN(AJ64)))&amp;" car."</f>
        <v>0 car.</v>
      </c>
      <c r="AJ64" s="138"/>
      <c r="AK64" s="139"/>
      <c r="AL64" s="140" t="str">
        <f>TEXT(ROUND(LEN(AJ64)/AO27, 1), "0.0") &amp; " lignes"</f>
        <v>0.0 lignes</v>
      </c>
      <c r="AM64" s="144"/>
      <c r="AN64" s="142"/>
      <c r="AO64" s="143" t="str">
        <f>IF(AO27=0, 0, IF(LEN(AM64)&gt;AO27, LEN(AM64)-AO27 &amp; " en trop", LEN(AM64)))&amp;" car."</f>
        <v>0 car.</v>
      </c>
      <c r="AQ64" s="151">
        <v>1</v>
      </c>
    </row>
    <row r="65" spans="8:43" ht="18.75">
      <c r="H65" t="s">
        <v>71</v>
      </c>
      <c r="J65" s="22"/>
      <c r="K65" s="159" t="str">
        <f>ADDRESS(ROW(L65),COLUMN(L65),4)&amp;"  ►"</f>
        <v>L65  ►</v>
      </c>
      <c r="L65" s="36" t="str">
        <f>SUBSTITUTE(SUBSTITUTE(SUBSTITUTE(SUBSTITUTE(SUBSTITUTE(L61, ";", ""), ";", ""), ":", ""), " ", "."), "?", "")</f>
        <v>j'aime.les.tartes.avec.25.fraises.des.bois,.nappées.d'abricotine.et.d'amandes.grillées..et.vous.</v>
      </c>
      <c r="M65" s="27"/>
      <c r="N65" s="27"/>
      <c r="O65" s="18"/>
      <c r="P65" s="18"/>
      <c r="Q65" s="18"/>
      <c r="R65" s="18"/>
      <c r="S65" s="18"/>
      <c r="T65" s="18"/>
      <c r="U65" s="18"/>
      <c r="V65" s="18"/>
      <c r="W65" s="18"/>
      <c r="X65" s="19"/>
      <c r="AB65"/>
      <c r="AC65"/>
      <c r="AD65"/>
      <c r="AE65"/>
      <c r="AF65"/>
      <c r="AI65" s="116" t="str">
        <f>IF(AI27=0, 0, IF(LEN(AJ65)&gt;AI27, LEN(AJ65)-AI27 &amp; " en trop", LEN(AJ65)))&amp;" car."</f>
        <v>0 car.</v>
      </c>
      <c r="AJ65" s="138"/>
      <c r="AK65" s="139"/>
      <c r="AL65" s="140" t="str">
        <f>TEXT(ROUND(LEN(AJ65)/AO27, 1), "0.0") &amp; " lignes"</f>
        <v>0.0 lignes</v>
      </c>
      <c r="AM65" s="144"/>
      <c r="AN65" s="142"/>
      <c r="AO65" s="143" t="str">
        <f>IF(AO27=0, 0, IF(LEN(AM65)&gt;AO27, LEN(AM65)-AO27 &amp; " en trop", LEN(AM65)))&amp;" car."</f>
        <v>0 car.</v>
      </c>
      <c r="AQ65" s="151">
        <v>1</v>
      </c>
    </row>
    <row r="66" spans="8:43" ht="19.5" customHeight="1">
      <c r="J66" s="22"/>
      <c r="K66" s="34"/>
      <c r="L66" s="27"/>
      <c r="M66" s="27"/>
      <c r="N66" s="27"/>
      <c r="O66" s="18"/>
      <c r="P66" s="18"/>
      <c r="Q66" s="18"/>
      <c r="R66" s="18"/>
      <c r="S66" s="18"/>
      <c r="T66" s="18"/>
      <c r="U66" s="18"/>
      <c r="V66" s="18"/>
      <c r="W66" s="18"/>
      <c r="X66" s="19"/>
      <c r="AB66"/>
      <c r="AC66"/>
      <c r="AD66"/>
      <c r="AE66"/>
      <c r="AF66"/>
      <c r="AI66" s="116" t="str">
        <f>IF(AI27=0, 0, IF(LEN(AJ66)&gt;AI27, LEN(AJ66)-AI27 &amp; " en trop", LEN(AJ66)))&amp;" car."</f>
        <v>0 car.</v>
      </c>
      <c r="AJ66" s="138"/>
      <c r="AK66" s="139"/>
      <c r="AL66" s="140" t="str">
        <f>TEXT(ROUND(LEN(AJ66)/AO27, 1), "0.0") &amp; " lignes"</f>
        <v>0.0 lignes</v>
      </c>
      <c r="AM66" s="144"/>
      <c r="AN66" s="142"/>
      <c r="AO66" s="143" t="str">
        <f>IF(AO27=0, 0, IF(LEN(AM66)&gt;AO27, LEN(AM66)-AO27 &amp; " en trop", LEN(AM66)))&amp;" car."</f>
        <v>0 car.</v>
      </c>
      <c r="AQ66" s="151">
        <v>1</v>
      </c>
    </row>
    <row r="67" spans="8:43" ht="18.75">
      <c r="J67" s="22"/>
      <c r="K67" s="37" t="str">
        <f ca="1">_xlfn.FORMULATEXT(L69)</f>
        <v>=SUPPRESPACE(SUBSTITUE(SUBSTITUE(SUBSTITUE(SUBSTITUE(L65;"..";"/");" ";"/");",";"/");".";"/"))</v>
      </c>
      <c r="L67" s="157"/>
      <c r="M67" s="27"/>
      <c r="N67" s="27"/>
      <c r="O67" s="18"/>
      <c r="P67" s="18"/>
      <c r="Q67" s="18"/>
      <c r="R67" s="18"/>
      <c r="S67" s="18"/>
      <c r="T67" s="18"/>
      <c r="U67" s="18"/>
      <c r="V67" s="18"/>
      <c r="W67" s="18"/>
      <c r="X67" s="19"/>
      <c r="AB67"/>
      <c r="AC67"/>
      <c r="AD67"/>
      <c r="AE67"/>
      <c r="AF67"/>
      <c r="AI67" s="145"/>
      <c r="AJ67" s="146" t="s">
        <v>161</v>
      </c>
      <c r="AK67" s="139"/>
      <c r="AL67" s="147"/>
      <c r="AM67" s="144"/>
      <c r="AN67" s="142"/>
      <c r="AO67" s="148" t="str">
        <f t="shared" ref="AO67:AO72" si="12">LEN(AJ67)&amp;" car."</f>
        <v>75 car.</v>
      </c>
      <c r="AQ67" s="151">
        <v>1</v>
      </c>
    </row>
    <row r="68" spans="8:43" ht="18.75">
      <c r="J68" s="22"/>
      <c r="K68" s="34"/>
      <c r="L68" s="183" t="s">
        <v>184</v>
      </c>
      <c r="M68" s="27"/>
      <c r="N68" s="27"/>
      <c r="O68" s="18"/>
      <c r="P68" s="18"/>
      <c r="Q68" s="18"/>
      <c r="R68" s="18"/>
      <c r="S68" s="18"/>
      <c r="T68" s="18"/>
      <c r="U68" s="18"/>
      <c r="V68" s="18"/>
      <c r="W68" s="18"/>
      <c r="X68" s="19"/>
      <c r="AB68"/>
      <c r="AC68"/>
      <c r="AD68"/>
      <c r="AE68"/>
      <c r="AF68"/>
      <c r="AI68" s="145"/>
      <c r="AJ68" s="146" t="s">
        <v>138</v>
      </c>
      <c r="AK68" s="139"/>
      <c r="AL68" s="147"/>
      <c r="AM68" s="138"/>
      <c r="AN68" s="139"/>
      <c r="AO68" s="148" t="str">
        <f t="shared" si="12"/>
        <v>32 car.</v>
      </c>
      <c r="AQ68" s="151">
        <v>1</v>
      </c>
    </row>
    <row r="69" spans="8:43" ht="18.75">
      <c r="H69" t="s">
        <v>71</v>
      </c>
      <c r="J69" s="22"/>
      <c r="K69" s="159" t="str">
        <f>ADDRESS(ROW(L69),COLUMN(L69),4)&amp;"  ►"</f>
        <v>L69  ►</v>
      </c>
      <c r="L69" s="36" t="str">
        <f>TRIM(SUBSTITUTE(SUBSTITUTE(SUBSTITUTE(SUBSTITUTE(L65,"..","/")," ","/"),",","/"),".","/"))</f>
        <v>j'aime/les/tartes/avec/25/fraises/des/bois//nappées/d'abricotine/et/d'amandes/grillées/et/vous/</v>
      </c>
      <c r="M69" s="27"/>
      <c r="N69" s="27"/>
      <c r="O69" s="18"/>
      <c r="P69" s="18"/>
      <c r="Q69" s="18"/>
      <c r="R69" s="18"/>
      <c r="S69" s="18"/>
      <c r="T69" s="180"/>
      <c r="U69" s="180"/>
      <c r="V69" s="180"/>
      <c r="W69" s="180"/>
      <c r="X69" s="181"/>
      <c r="AB69"/>
      <c r="AC69"/>
      <c r="AD69"/>
      <c r="AE69"/>
      <c r="AF69"/>
      <c r="AI69" s="145"/>
      <c r="AJ69" s="146" t="s">
        <v>162</v>
      </c>
      <c r="AK69" s="139"/>
      <c r="AL69" s="147"/>
      <c r="AM69" s="138"/>
      <c r="AN69" s="139"/>
      <c r="AO69" s="148" t="str">
        <f t="shared" si="12"/>
        <v>52 car.</v>
      </c>
      <c r="AQ69" s="151">
        <v>1</v>
      </c>
    </row>
    <row r="70" spans="8:43" ht="18.75" customHeight="1">
      <c r="J70" s="22"/>
      <c r="K70" s="34"/>
      <c r="L70" s="27"/>
      <c r="M70" s="27"/>
      <c r="N70" s="27"/>
      <c r="O70" s="18"/>
      <c r="P70" s="18"/>
      <c r="Q70" s="18"/>
      <c r="R70" s="18"/>
      <c r="S70" s="18"/>
      <c r="T70" s="180"/>
      <c r="U70" s="180"/>
      <c r="V70" s="180"/>
      <c r="W70" s="180"/>
      <c r="X70" s="181"/>
      <c r="AB70"/>
      <c r="AC70"/>
      <c r="AD70"/>
      <c r="AE70"/>
      <c r="AF70"/>
      <c r="AI70" s="145"/>
      <c r="AJ70" s="146" t="s">
        <v>163</v>
      </c>
      <c r="AK70" s="139"/>
      <c r="AL70" s="147"/>
      <c r="AM70" s="138"/>
      <c r="AN70" s="139"/>
      <c r="AO70" s="148" t="str">
        <f t="shared" si="12"/>
        <v>78 car.</v>
      </c>
      <c r="AQ70" s="151">
        <v>1</v>
      </c>
    </row>
    <row r="71" spans="8:43" ht="18.75">
      <c r="J71" s="22"/>
      <c r="K71" s="37" t="str">
        <f ca="1">_xlfn.FORMULATEXT(L73)</f>
        <v>=SUPPRESPACE(SUBSTITUE(SUBSTITUE(SUBSTITUE(L69; ";"; "/"); "."; "/"); "/"; "."))</v>
      </c>
      <c r="L71" s="27"/>
      <c r="M71" s="27"/>
      <c r="N71" s="27"/>
      <c r="O71" s="18"/>
      <c r="P71" s="18"/>
      <c r="Q71" s="18"/>
      <c r="R71" s="18"/>
      <c r="S71" s="18"/>
      <c r="T71" s="180"/>
      <c r="U71" s="180"/>
      <c r="V71" s="180"/>
      <c r="W71" s="180"/>
      <c r="X71" s="181"/>
      <c r="AA71" s="43"/>
      <c r="AB71"/>
      <c r="AC71"/>
      <c r="AD71"/>
      <c r="AE71"/>
      <c r="AF71"/>
      <c r="AI71" s="145"/>
      <c r="AJ71" s="146" t="s">
        <v>164</v>
      </c>
      <c r="AK71" s="139"/>
      <c r="AL71" s="147"/>
      <c r="AM71" s="138"/>
      <c r="AN71" s="139"/>
      <c r="AO71" s="148" t="str">
        <f t="shared" si="12"/>
        <v>65 car.</v>
      </c>
      <c r="AQ71" s="151">
        <v>1</v>
      </c>
    </row>
    <row r="72" spans="8:43" ht="18.75">
      <c r="J72" s="22"/>
      <c r="K72" s="34"/>
      <c r="L72" s="183" t="s">
        <v>185</v>
      </c>
      <c r="M72" s="27"/>
      <c r="N72" s="27"/>
      <c r="O72" s="18"/>
      <c r="P72" s="18"/>
      <c r="Q72" s="18"/>
      <c r="R72" s="18"/>
      <c r="S72" s="18"/>
      <c r="T72" s="180"/>
      <c r="U72" s="180"/>
      <c r="V72" s="180"/>
      <c r="W72" s="180"/>
      <c r="X72" s="181"/>
      <c r="AA72" s="43"/>
      <c r="AB72"/>
      <c r="AC72"/>
      <c r="AD72"/>
      <c r="AE72"/>
      <c r="AF72"/>
      <c r="AI72" s="145"/>
      <c r="AJ72" s="146" t="s">
        <v>152</v>
      </c>
      <c r="AK72" s="139"/>
      <c r="AL72" s="147"/>
      <c r="AM72" s="138"/>
      <c r="AN72" s="139"/>
      <c r="AO72" s="148" t="str">
        <f t="shared" si="12"/>
        <v>42 car.</v>
      </c>
      <c r="AQ72" s="151">
        <v>1</v>
      </c>
    </row>
    <row r="73" spans="8:43" ht="18.75">
      <c r="J73" s="22"/>
      <c r="K73" s="159" t="str">
        <f>ADDRESS(ROW(L73),COLUMN(L73),4)&amp;"  ►"</f>
        <v>L73  ►</v>
      </c>
      <c r="L73" s="36" t="str">
        <f>TRIM(SUBSTITUTE(SUBSTITUTE(SUBSTITUTE(L69, ";", "/"), ".", "/"), "/", "."))</f>
        <v>j'aime.les.tartes.avec.25.fraises.des.bois..nappées.d'abricotine.et.d'amandes.grillées.et.vous.</v>
      </c>
      <c r="M73" s="27"/>
      <c r="N73" s="27"/>
      <c r="O73" s="18"/>
      <c r="P73" s="18"/>
      <c r="Q73" s="18"/>
      <c r="R73" s="18"/>
      <c r="S73" s="18"/>
      <c r="T73" s="180"/>
      <c r="U73" s="180"/>
      <c r="V73" s="180"/>
      <c r="W73" s="180"/>
      <c r="X73" s="181"/>
      <c r="AA73" s="43"/>
      <c r="AB73"/>
      <c r="AC73"/>
      <c r="AD73"/>
      <c r="AE73"/>
      <c r="AF73"/>
      <c r="AI73" s="145"/>
      <c r="AJ73" s="147" t="s">
        <v>165</v>
      </c>
      <c r="AK73" s="139"/>
      <c r="AL73" s="147"/>
      <c r="AM73" s="138"/>
      <c r="AN73" s="149"/>
      <c r="AO73" s="150" t="str">
        <f>IF(LEN(AJ73)=AO27,LEN(AJ73)&amp;" "&amp;"OK",LEN(AJ73))</f>
        <v>75 OK</v>
      </c>
      <c r="AQ73" s="151">
        <v>1</v>
      </c>
    </row>
    <row r="74" spans="8:43" ht="18.75">
      <c r="J74" s="22"/>
      <c r="K74" s="34"/>
      <c r="L74" s="36"/>
      <c r="M74" s="27"/>
      <c r="N74" s="27"/>
      <c r="O74" s="18"/>
      <c r="P74" s="18"/>
      <c r="Q74" s="18"/>
      <c r="R74" s="18"/>
      <c r="S74" s="18"/>
      <c r="T74" s="180"/>
      <c r="U74" s="180"/>
      <c r="V74" s="180"/>
      <c r="W74" s="180"/>
      <c r="X74" s="181"/>
      <c r="AA74" s="43"/>
      <c r="AB74"/>
      <c r="AC74"/>
      <c r="AD74"/>
      <c r="AE74"/>
      <c r="AF74"/>
      <c r="AI74" s="145"/>
      <c r="AJ74" s="147" t="s">
        <v>166</v>
      </c>
      <c r="AK74" s="139"/>
      <c r="AL74" s="147"/>
      <c r="AM74" s="138"/>
      <c r="AN74" s="149"/>
      <c r="AO74" s="150" t="str">
        <f>IF(AO27=0,0,IF(LEN(AJ74)&gt;AO27,LEN(AJ74)-AO27&amp;" en trop",0))</f>
        <v>54 en trop</v>
      </c>
      <c r="AQ74" s="151">
        <v>1</v>
      </c>
    </row>
    <row r="75" spans="8:43" ht="18.75">
      <c r="J75" s="22"/>
      <c r="K75" s="37" t="str">
        <f ca="1">_xlfn.FORMULATEXT(L77)</f>
        <v>=SUBSTITUE(SUPPRESPACE(L73); "."; " ")</v>
      </c>
      <c r="L75" s="36"/>
      <c r="M75" s="27"/>
      <c r="N75" s="27"/>
      <c r="O75" s="18"/>
      <c r="P75" s="18"/>
      <c r="Q75" s="18"/>
      <c r="R75" s="18"/>
      <c r="S75" s="18"/>
      <c r="T75" s="180"/>
      <c r="U75" s="180"/>
      <c r="V75" s="180"/>
      <c r="W75" s="180"/>
      <c r="X75" s="181"/>
      <c r="AA75" s="43"/>
      <c r="AB75"/>
      <c r="AC75"/>
      <c r="AD75"/>
      <c r="AE75"/>
      <c r="AF75"/>
      <c r="AI75" s="82">
        <v>12</v>
      </c>
      <c r="AJ75" s="83">
        <v>25</v>
      </c>
      <c r="AK75" s="83">
        <v>25</v>
      </c>
      <c r="AL75" s="83">
        <v>13</v>
      </c>
      <c r="AM75" s="83">
        <v>25</v>
      </c>
      <c r="AN75" s="83">
        <v>25</v>
      </c>
      <c r="AO75" s="84">
        <v>11</v>
      </c>
      <c r="AQ75" s="151">
        <v>1</v>
      </c>
    </row>
    <row r="76" spans="8:43" ht="19.5" thickBot="1">
      <c r="J76" s="22"/>
      <c r="K76" s="34"/>
      <c r="L76" s="183" t="s">
        <v>186</v>
      </c>
      <c r="M76" s="27"/>
      <c r="N76" s="27"/>
      <c r="O76" s="18"/>
      <c r="P76" s="18"/>
      <c r="Q76" s="18"/>
      <c r="R76" s="18"/>
      <c r="S76" s="18"/>
      <c r="T76" s="180"/>
      <c r="U76" s="180"/>
      <c r="V76" s="180"/>
      <c r="W76" s="180"/>
      <c r="X76" s="181"/>
      <c r="AA76" s="43"/>
      <c r="AB76"/>
      <c r="AC76"/>
      <c r="AD76"/>
      <c r="AE76"/>
      <c r="AF76"/>
      <c r="AI76" s="55">
        <f t="shared" ref="AI76:AO76" ca="1" si="13">CELL("largeur",AI76)</f>
        <v>12</v>
      </c>
      <c r="AJ76" s="56">
        <f t="shared" ca="1" si="13"/>
        <v>25</v>
      </c>
      <c r="AK76" s="56">
        <f t="shared" ca="1" si="13"/>
        <v>25</v>
      </c>
      <c r="AL76" s="56">
        <f t="shared" ca="1" si="13"/>
        <v>13</v>
      </c>
      <c r="AM76" s="56">
        <f t="shared" ca="1" si="13"/>
        <v>25</v>
      </c>
      <c r="AN76" s="56">
        <f t="shared" ca="1" si="13"/>
        <v>25</v>
      </c>
      <c r="AO76" s="57">
        <f t="shared" ca="1" si="13"/>
        <v>11</v>
      </c>
      <c r="AQ76" s="151">
        <v>1</v>
      </c>
    </row>
    <row r="77" spans="8:43" ht="18.75">
      <c r="J77" s="22"/>
      <c r="K77" s="159" t="str">
        <f>ADDRESS(ROW(L77),COLUMN(L77),4)&amp;"  ►"</f>
        <v>L77  ►</v>
      </c>
      <c r="L77" s="27" t="str">
        <f>SUBSTITUTE(TRIM(L73), ".", " ")</f>
        <v xml:space="preserve">j'aime les tartes avec 25 fraises des bois  nappées d'abricotine et d'amandes grillées et vous </v>
      </c>
      <c r="M77" s="27"/>
      <c r="N77" s="27"/>
      <c r="O77" s="18"/>
      <c r="P77" s="18"/>
      <c r="Q77" s="18"/>
      <c r="R77" s="18"/>
      <c r="S77" s="18"/>
      <c r="T77" s="180"/>
      <c r="U77" s="180"/>
      <c r="V77" s="180"/>
      <c r="W77" s="180"/>
      <c r="X77" s="181"/>
      <c r="AA77" s="43"/>
      <c r="AB77"/>
      <c r="AC77"/>
      <c r="AD77"/>
      <c r="AE77"/>
      <c r="AF77"/>
      <c r="AQ77" s="151">
        <v>1</v>
      </c>
    </row>
    <row r="78" spans="8:43" ht="18.75">
      <c r="J78" s="22"/>
      <c r="K78" s="34"/>
      <c r="L78" s="27"/>
      <c r="M78" s="27"/>
      <c r="N78" s="27"/>
      <c r="O78" s="18"/>
      <c r="P78" s="18"/>
      <c r="Q78" s="18"/>
      <c r="R78" s="18"/>
      <c r="S78" s="18"/>
      <c r="T78" s="180"/>
      <c r="U78" s="180"/>
      <c r="V78" s="180"/>
      <c r="W78" s="180"/>
      <c r="X78" s="181"/>
      <c r="Z78" s="43"/>
      <c r="AA78" s="43"/>
      <c r="AB78"/>
      <c r="AC78"/>
      <c r="AD78"/>
      <c r="AE78"/>
      <c r="AF78"/>
      <c r="AQ78" s="151">
        <v>1</v>
      </c>
    </row>
    <row r="79" spans="8:43" ht="18.75">
      <c r="J79" s="22"/>
      <c r="K79" s="37" t="str">
        <f ca="1">_xlfn.FORMULATEXT(L81)</f>
        <v>=SUBSTITUE(SUPPRESPACE(L77); " "; "")</v>
      </c>
      <c r="L79" s="27"/>
      <c r="M79" s="27"/>
      <c r="N79" s="27"/>
      <c r="O79" s="18"/>
      <c r="P79" s="18"/>
      <c r="Q79" s="18"/>
      <c r="R79" s="18"/>
      <c r="S79" s="18"/>
      <c r="T79" s="180"/>
      <c r="U79" s="180"/>
      <c r="V79" s="180"/>
      <c r="W79" s="180"/>
      <c r="X79" s="181"/>
      <c r="Z79" s="43"/>
      <c r="AA79" s="43"/>
      <c r="AB79"/>
      <c r="AC79"/>
      <c r="AD79"/>
      <c r="AE79"/>
      <c r="AF79"/>
      <c r="AQ79" s="151">
        <v>1</v>
      </c>
    </row>
    <row r="80" spans="8:43" ht="18.75">
      <c r="J80" s="22"/>
      <c r="K80" s="34"/>
      <c r="L80" s="183" t="s">
        <v>56</v>
      </c>
      <c r="M80" s="27"/>
      <c r="N80" s="27"/>
      <c r="O80" s="18"/>
      <c r="P80" s="18"/>
      <c r="Q80" s="18"/>
      <c r="R80" s="18"/>
      <c r="S80" s="18"/>
      <c r="T80" s="180"/>
      <c r="U80" s="180"/>
      <c r="V80" s="180"/>
      <c r="W80" s="180"/>
      <c r="X80" s="181"/>
      <c r="Z80" s="43"/>
      <c r="AA80" s="43"/>
      <c r="AB80"/>
      <c r="AC80"/>
      <c r="AD80"/>
      <c r="AE80"/>
      <c r="AF80"/>
      <c r="AQ80" s="151">
        <v>1</v>
      </c>
    </row>
    <row r="81" spans="10:43" ht="18.75">
      <c r="J81" s="22"/>
      <c r="K81" s="159" t="str">
        <f>ADDRESS(ROW(L81),COLUMN(L81),4)&amp;"  ►"</f>
        <v>L81  ►</v>
      </c>
      <c r="L81" s="27" t="str">
        <f>SUBSTITUTE(TRIM(L77), " ", "")</f>
        <v>j'aimelestartesavec25fraisesdesboisnappéesd'abricotineetd'amandesgrilléesetvous</v>
      </c>
      <c r="M81" s="27"/>
      <c r="N81" s="27"/>
      <c r="O81" s="18"/>
      <c r="P81" s="18"/>
      <c r="Q81" s="18"/>
      <c r="R81" s="18"/>
      <c r="S81" s="18"/>
      <c r="T81"/>
      <c r="U81"/>
      <c r="V81"/>
      <c r="W81"/>
      <c r="X81" s="181"/>
      <c r="Z81" s="43"/>
      <c r="AA81" s="43"/>
      <c r="AB81"/>
      <c r="AC81"/>
      <c r="AD81"/>
      <c r="AE81"/>
      <c r="AF81"/>
      <c r="AQ81" s="151">
        <v>1</v>
      </c>
    </row>
    <row r="82" spans="10:43" ht="18.75">
      <c r="J82" s="22"/>
      <c r="K82" s="34"/>
      <c r="L82" s="27"/>
      <c r="M82" s="27"/>
      <c r="N82" s="27"/>
      <c r="O82" s="18"/>
      <c r="P82" s="18"/>
      <c r="Q82" s="18"/>
      <c r="R82" s="18"/>
      <c r="S82" s="18"/>
      <c r="T82" s="180"/>
      <c r="U82" s="180"/>
      <c r="V82" s="180"/>
      <c r="W82" s="180"/>
      <c r="X82" s="181"/>
      <c r="Z82" s="43"/>
      <c r="AA82" s="43"/>
      <c r="AB82"/>
      <c r="AC82"/>
      <c r="AD82"/>
      <c r="AE82"/>
      <c r="AF82"/>
      <c r="AQ82" s="151">
        <v>1</v>
      </c>
    </row>
    <row r="83" spans="10:43" ht="18.75">
      <c r="J83" s="22"/>
      <c r="K83" s="34"/>
      <c r="L83" s="27"/>
      <c r="M83" s="27"/>
      <c r="N83" s="27"/>
      <c r="O83" s="18"/>
      <c r="P83" s="18"/>
      <c r="Q83" s="18"/>
      <c r="R83" s="18"/>
      <c r="S83" s="18"/>
      <c r="T83" s="370" t="s">
        <v>57</v>
      </c>
      <c r="U83" s="370"/>
      <c r="V83" s="370"/>
      <c r="W83" s="370"/>
      <c r="X83" s="371"/>
      <c r="Z83" s="43"/>
      <c r="AA83" s="43"/>
      <c r="AB83"/>
      <c r="AC83"/>
      <c r="AD83"/>
      <c r="AE83"/>
      <c r="AF83"/>
      <c r="AQ83" s="151">
        <v>1</v>
      </c>
    </row>
    <row r="84" spans="10:43" ht="21">
      <c r="J84" s="22"/>
      <c r="K84" s="39" t="s">
        <v>58</v>
      </c>
      <c r="L84" s="27"/>
      <c r="M84" s="27"/>
      <c r="N84" s="27"/>
      <c r="O84" s="18"/>
      <c r="P84" s="18"/>
      <c r="Q84" s="18"/>
      <c r="R84" s="18"/>
      <c r="S84" s="18"/>
      <c r="T84" s="40" t="s">
        <v>59</v>
      </c>
      <c r="U84" s="40" t="s">
        <v>60</v>
      </c>
      <c r="V84" s="41" t="s">
        <v>61</v>
      </c>
      <c r="W84" s="40" t="s">
        <v>62</v>
      </c>
      <c r="X84" s="42" t="s">
        <v>63</v>
      </c>
      <c r="Z84" s="43"/>
      <c r="AA84" s="43"/>
      <c r="AB84"/>
      <c r="AC84"/>
      <c r="AD84"/>
      <c r="AE84"/>
      <c r="AF84"/>
      <c r="AQ84" s="151">
        <v>1</v>
      </c>
    </row>
    <row r="85" spans="10:43" ht="21">
      <c r="J85" s="22"/>
      <c r="K85" s="34"/>
      <c r="L85" s="44" t="s">
        <v>54</v>
      </c>
      <c r="M85" s="27"/>
      <c r="N85" s="27"/>
      <c r="O85" s="18"/>
      <c r="P85" s="18"/>
      <c r="Q85" s="18"/>
      <c r="R85" s="18"/>
      <c r="S85" s="18"/>
      <c r="T85" s="45">
        <f>LEN(L85)</f>
        <v>98</v>
      </c>
      <c r="U85" s="45">
        <f>LEN(L85)-LEN(SUBSTITUTE(L85," ",""))</f>
        <v>16</v>
      </c>
      <c r="V85" s="45">
        <f>LEN(L85) - LEN(SUBSTITUTE(SUBSTITUTE(SUBSTITUTE(SUBSTITUTE(L85, ".", ""), ";", ""), ",", ""), "?", ""))</f>
        <v>3</v>
      </c>
      <c r="W85" s="45">
        <f>T85-U85</f>
        <v>82</v>
      </c>
      <c r="X85" s="46">
        <f>LEN(L85) - LEN(SUBSTITUTE(L85, " ", "")) + 1</f>
        <v>17</v>
      </c>
      <c r="Z85" s="43"/>
      <c r="AA85" s="43"/>
      <c r="AB85"/>
      <c r="AC85"/>
      <c r="AD85"/>
      <c r="AE85"/>
      <c r="AF85"/>
      <c r="AQ85" s="151">
        <v>1</v>
      </c>
    </row>
    <row r="86" spans="10:43" ht="18.75">
      <c r="J86" s="22"/>
      <c r="K86" s="34"/>
      <c r="L86" s="27"/>
      <c r="M86" s="27"/>
      <c r="N86" s="27"/>
      <c r="O86" s="18"/>
      <c r="P86" s="18"/>
      <c r="Q86" s="18"/>
      <c r="R86" s="18"/>
      <c r="S86" s="18"/>
      <c r="T86" s="45"/>
      <c r="U86" s="45"/>
      <c r="V86" s="45"/>
      <c r="W86" s="45"/>
      <c r="X86" s="46"/>
      <c r="AA86" s="43"/>
      <c r="AB86"/>
      <c r="AC86"/>
      <c r="AD86"/>
      <c r="AE86"/>
      <c r="AF86"/>
      <c r="AQ86" s="151">
        <v>1</v>
      </c>
    </row>
    <row r="87" spans="10:43" ht="18.75">
      <c r="J87" s="22"/>
      <c r="K87" s="47" t="s">
        <v>64</v>
      </c>
      <c r="L87" s="47" t="s">
        <v>65</v>
      </c>
      <c r="M87" s="27"/>
      <c r="N87" s="27"/>
      <c r="O87" s="18"/>
      <c r="P87" s="18"/>
      <c r="Q87" s="18"/>
      <c r="R87" s="18"/>
      <c r="S87" s="18"/>
      <c r="T87" s="2"/>
      <c r="U87" s="2"/>
      <c r="V87" s="2"/>
      <c r="W87" s="2"/>
      <c r="X87" s="48"/>
      <c r="AA87" s="43"/>
      <c r="AB87"/>
      <c r="AC87"/>
      <c r="AD87"/>
      <c r="AE87"/>
      <c r="AF87"/>
      <c r="AQ87" s="151">
        <v>1</v>
      </c>
    </row>
    <row r="88" spans="10:43" ht="18.75">
      <c r="J88" s="22"/>
      <c r="K88" s="47" t="s">
        <v>66</v>
      </c>
      <c r="L88" s="47" t="s">
        <v>67</v>
      </c>
      <c r="M88" s="27"/>
      <c r="N88" s="27"/>
      <c r="O88" s="18"/>
      <c r="P88" s="18"/>
      <c r="Q88" s="18"/>
      <c r="R88" s="18"/>
      <c r="S88" s="18"/>
      <c r="T88" s="2"/>
      <c r="U88" s="2"/>
      <c r="V88" s="2"/>
      <c r="W88" s="2"/>
      <c r="X88" s="48"/>
      <c r="AA88" s="43"/>
      <c r="AB88"/>
      <c r="AC88"/>
      <c r="AD88"/>
      <c r="AE88"/>
      <c r="AF88"/>
      <c r="AQ88" s="151">
        <v>1</v>
      </c>
    </row>
    <row r="89" spans="10:43" ht="18.75">
      <c r="J89" s="22"/>
      <c r="K89" s="184"/>
      <c r="L89" s="185" t="s">
        <v>68</v>
      </c>
      <c r="M89" s="27" t="str">
        <f>SUBSTITUTE(L85, L89, K89)</f>
        <v xml:space="preserve">j'aime les tartes avec 25 fraises des bois, nappées d'abricotine et d'amandes grillées ; et vous </v>
      </c>
      <c r="N89" s="18"/>
      <c r="O89" s="18"/>
      <c r="P89" s="18"/>
      <c r="Q89" s="18"/>
      <c r="R89" s="18"/>
      <c r="S89" s="18"/>
      <c r="T89" s="45">
        <f t="shared" ref="T89:T96" si="14">LEN(M89)</f>
        <v>97</v>
      </c>
      <c r="U89" s="45">
        <f t="shared" ref="U89:U96" si="15">LEN(M89)-LEN(SUBSTITUTE(M89," ",""))</f>
        <v>16</v>
      </c>
      <c r="V89" s="45">
        <f t="shared" ref="V89:V96" si="16">LEN(M89) - LEN(SUBSTITUTE(SUBSTITUTE(SUBSTITUTE(SUBSTITUTE(M89, ".", ""), ";", ""), ",", ""), "?", ""))</f>
        <v>2</v>
      </c>
      <c r="W89" s="45">
        <f t="shared" ref="W89:W96" si="17">T89-U89</f>
        <v>81</v>
      </c>
      <c r="X89" s="46">
        <f t="shared" ref="X89:X94" si="18">LEN(M89) - LEN(SUBSTITUTE(M89, " ", "")) + 1</f>
        <v>17</v>
      </c>
      <c r="AA89" s="43"/>
      <c r="AB89"/>
      <c r="AC89"/>
      <c r="AD89"/>
      <c r="AE89"/>
      <c r="AF89"/>
      <c r="AQ89" s="151">
        <v>1</v>
      </c>
    </row>
    <row r="90" spans="10:43" ht="18.75">
      <c r="J90" s="22"/>
      <c r="K90" s="184"/>
      <c r="L90" s="185" t="s">
        <v>69</v>
      </c>
      <c r="M90" s="27" t="str">
        <f>SUBSTITUTE(M89, L90, K90)</f>
        <v xml:space="preserve">j'aime les tartes avec 25 fraises des bois, nappées d'abricotine et d'amandes grillées  et vous </v>
      </c>
      <c r="N90" s="18"/>
      <c r="O90" s="18"/>
      <c r="P90" s="18"/>
      <c r="Q90" s="18"/>
      <c r="R90" s="18"/>
      <c r="S90" s="18"/>
      <c r="T90" s="45">
        <f t="shared" si="14"/>
        <v>96</v>
      </c>
      <c r="U90" s="45">
        <f t="shared" si="15"/>
        <v>16</v>
      </c>
      <c r="V90" s="45">
        <f t="shared" si="16"/>
        <v>1</v>
      </c>
      <c r="W90" s="45">
        <f t="shared" si="17"/>
        <v>80</v>
      </c>
      <c r="X90" s="46">
        <f t="shared" si="18"/>
        <v>17</v>
      </c>
      <c r="AA90" s="43"/>
      <c r="AB90" s="43"/>
      <c r="AC90" s="43"/>
      <c r="AD90" s="43"/>
      <c r="AE90" s="43"/>
      <c r="AQ90" s="151">
        <v>1</v>
      </c>
    </row>
    <row r="91" spans="10:43" ht="18.75">
      <c r="J91" s="22" t="s">
        <v>70</v>
      </c>
      <c r="K91" s="184"/>
      <c r="L91" s="185" t="s">
        <v>70</v>
      </c>
      <c r="M91" s="27" t="str">
        <f>SUBSTITUTE(M90, L91, K91)</f>
        <v xml:space="preserve">j'aime les tartes avec 25 fraises des bois nappées d'abricotine et d'amandes grillées  et vous </v>
      </c>
      <c r="N91" s="18"/>
      <c r="O91" s="18"/>
      <c r="P91" s="18"/>
      <c r="Q91" s="18"/>
      <c r="R91" s="18"/>
      <c r="S91" s="18"/>
      <c r="T91" s="45">
        <f t="shared" si="14"/>
        <v>95</v>
      </c>
      <c r="U91" s="45">
        <f t="shared" si="15"/>
        <v>16</v>
      </c>
      <c r="V91" s="45">
        <f t="shared" si="16"/>
        <v>0</v>
      </c>
      <c r="W91" s="45">
        <f t="shared" si="17"/>
        <v>79</v>
      </c>
      <c r="X91" s="46">
        <f t="shared" si="18"/>
        <v>17</v>
      </c>
      <c r="AA91" s="43"/>
      <c r="AB91" s="43"/>
      <c r="AC91" s="43"/>
      <c r="AD91" s="43"/>
      <c r="AE91" s="43"/>
      <c r="AQ91" s="151">
        <v>1</v>
      </c>
    </row>
    <row r="92" spans="10:43" ht="18.75">
      <c r="J92" s="22"/>
      <c r="K92" s="184">
        <v>30</v>
      </c>
      <c r="L92" s="185">
        <v>25</v>
      </c>
      <c r="M92" s="27" t="str">
        <f>SUBSTITUTE(M91, L92, K92)</f>
        <v xml:space="preserve">j'aime les tartes avec 30 fraises des bois nappées d'abricotine et d'amandes grillées  et vous </v>
      </c>
      <c r="N92" s="18"/>
      <c r="O92" s="18"/>
      <c r="P92" s="18"/>
      <c r="Q92" s="18"/>
      <c r="R92" s="18"/>
      <c r="S92" s="18"/>
      <c r="T92" s="45">
        <f t="shared" si="14"/>
        <v>95</v>
      </c>
      <c r="U92" s="45">
        <f t="shared" si="15"/>
        <v>16</v>
      </c>
      <c r="V92" s="45">
        <f t="shared" si="16"/>
        <v>0</v>
      </c>
      <c r="W92" s="45">
        <f t="shared" si="17"/>
        <v>79</v>
      </c>
      <c r="X92" s="46">
        <f t="shared" si="18"/>
        <v>17</v>
      </c>
      <c r="AA92" s="43"/>
      <c r="AB92" s="43"/>
      <c r="AC92" s="43"/>
      <c r="AD92" s="43"/>
      <c r="AE92" s="43"/>
      <c r="AQ92" s="151">
        <v>1</v>
      </c>
    </row>
    <row r="93" spans="10:43" ht="18.75">
      <c r="J93" s="22"/>
      <c r="K93" s="184"/>
      <c r="L93" s="185">
        <v>30</v>
      </c>
      <c r="M93" s="27" t="str">
        <f>SUBSTITUTE(M92, L93, K93)</f>
        <v xml:space="preserve">j'aime les tartes avec  fraises des bois nappées d'abricotine et d'amandes grillées  et vous </v>
      </c>
      <c r="N93" s="18"/>
      <c r="O93" s="18"/>
      <c r="P93" s="18"/>
      <c r="Q93" s="18"/>
      <c r="R93" s="18"/>
      <c r="S93" s="18"/>
      <c r="T93" s="45">
        <f t="shared" si="14"/>
        <v>93</v>
      </c>
      <c r="U93" s="45">
        <f t="shared" si="15"/>
        <v>16</v>
      </c>
      <c r="V93" s="45">
        <f t="shared" si="16"/>
        <v>0</v>
      </c>
      <c r="W93" s="45">
        <f t="shared" si="17"/>
        <v>77</v>
      </c>
      <c r="X93" s="46">
        <f t="shared" si="18"/>
        <v>17</v>
      </c>
      <c r="AA93" s="43"/>
      <c r="AB93" s="43"/>
      <c r="AC93" s="43"/>
      <c r="AD93" s="43"/>
      <c r="AE93" s="43"/>
      <c r="AQ93" s="151">
        <v>1</v>
      </c>
    </row>
    <row r="94" spans="10:43" ht="18.75">
      <c r="J94" s="22"/>
      <c r="K94" s="184"/>
      <c r="L94" s="185"/>
      <c r="M94" s="27" t="str">
        <f>TRIM(M93)</f>
        <v>j'aime les tartes avec fraises des bois nappées d'abricotine et d'amandes grillées et vous</v>
      </c>
      <c r="N94" s="18"/>
      <c r="O94" s="18"/>
      <c r="P94" s="18"/>
      <c r="Q94" s="18"/>
      <c r="R94" s="18"/>
      <c r="S94" s="18"/>
      <c r="T94" s="45">
        <f t="shared" si="14"/>
        <v>90</v>
      </c>
      <c r="U94" s="45">
        <f t="shared" si="15"/>
        <v>13</v>
      </c>
      <c r="V94" s="45">
        <f t="shared" si="16"/>
        <v>0</v>
      </c>
      <c r="W94" s="45">
        <f t="shared" si="17"/>
        <v>77</v>
      </c>
      <c r="X94" s="46">
        <f t="shared" si="18"/>
        <v>14</v>
      </c>
      <c r="AA94" s="43"/>
      <c r="AB94" s="43"/>
      <c r="AC94" s="43"/>
      <c r="AD94" s="43"/>
      <c r="AE94" s="43"/>
      <c r="AQ94" s="158" t="s">
        <v>172</v>
      </c>
    </row>
    <row r="95" spans="10:43" ht="18.75">
      <c r="J95" s="22"/>
      <c r="K95" s="184"/>
      <c r="L95" s="185"/>
      <c r="M95" s="27" t="str">
        <f>SUBSTITUTE(M94," ", ".")</f>
        <v>j'aime.les.tartes.avec.fraises.des.bois.nappées.d'abricotine.et.d'amandes.grillées.et.vous</v>
      </c>
      <c r="N95" s="18"/>
      <c r="O95" s="18"/>
      <c r="P95" s="18"/>
      <c r="Q95" s="18"/>
      <c r="R95" s="18"/>
      <c r="S95" s="18"/>
      <c r="T95" s="45">
        <f t="shared" si="14"/>
        <v>90</v>
      </c>
      <c r="U95" s="45">
        <f t="shared" si="15"/>
        <v>0</v>
      </c>
      <c r="V95" s="45">
        <f t="shared" si="16"/>
        <v>13</v>
      </c>
      <c r="W95" s="45">
        <f t="shared" si="17"/>
        <v>90</v>
      </c>
      <c r="X95" s="49">
        <f>LEN(M95) - LEN(SUBSTITUTE(M95, ".", "")) + 1</f>
        <v>14</v>
      </c>
    </row>
    <row r="96" spans="10:43" ht="18.75">
      <c r="J96" s="22"/>
      <c r="K96" s="186"/>
      <c r="L96" s="185" t="s">
        <v>71</v>
      </c>
      <c r="M96" s="27" t="str">
        <f>SUBSTITUTE(M95, L96, K96)</f>
        <v>j'aimelestartesavecfraisesdesboisnappéesd'abricotineetd'amandesgrilléesetvous</v>
      </c>
      <c r="N96" s="18"/>
      <c r="O96" s="18"/>
      <c r="P96" s="18"/>
      <c r="Q96" s="18"/>
      <c r="R96" s="18"/>
      <c r="S96" s="18"/>
      <c r="T96" s="45">
        <f t="shared" si="14"/>
        <v>77</v>
      </c>
      <c r="U96" s="45">
        <f t="shared" si="15"/>
        <v>0</v>
      </c>
      <c r="V96" s="45">
        <f t="shared" si="16"/>
        <v>0</v>
      </c>
      <c r="W96" s="45">
        <f t="shared" si="17"/>
        <v>77</v>
      </c>
      <c r="X96" s="46">
        <f>LEN(M96) - LEN(SUBSTITUTE(M96, " ", "")) + 1</f>
        <v>1</v>
      </c>
    </row>
    <row r="97" spans="1:45" ht="18.75">
      <c r="J97" s="22"/>
      <c r="K97" s="186"/>
      <c r="L97" s="185"/>
      <c r="M97" s="27" t="str">
        <f>SUBSTITUTE(M96, L97, K97)</f>
        <v>j'aimelestartesavecfraisesdesboisnappéesd'abricotineetd'amandesgrilléesetvous</v>
      </c>
      <c r="N97" s="18"/>
      <c r="O97" s="18"/>
      <c r="P97" s="18"/>
      <c r="Q97" s="18"/>
      <c r="R97" s="18"/>
      <c r="S97" s="18"/>
      <c r="T97" s="18"/>
      <c r="U97" s="18"/>
      <c r="V97" s="18"/>
      <c r="W97" s="18"/>
      <c r="X97" s="19"/>
    </row>
    <row r="98" spans="1:45" ht="18.75">
      <c r="J98" s="22"/>
      <c r="K98" s="27"/>
      <c r="L98" s="27"/>
      <c r="M98" s="27"/>
      <c r="N98" s="27"/>
      <c r="O98" s="18"/>
      <c r="P98" s="18"/>
      <c r="Q98" s="18"/>
      <c r="R98" s="18"/>
      <c r="S98" s="18"/>
      <c r="T98" s="18"/>
      <c r="U98" s="18"/>
      <c r="V98" s="18"/>
      <c r="W98" s="18"/>
      <c r="X98" s="19"/>
    </row>
    <row r="99" spans="1:45" ht="18.75">
      <c r="J99" s="22"/>
      <c r="K99" s="50" t="s">
        <v>72</v>
      </c>
      <c r="L99" s="27"/>
      <c r="M99" s="27"/>
      <c r="N99" s="27"/>
      <c r="O99" s="18"/>
      <c r="P99" s="18"/>
      <c r="Q99" s="18"/>
      <c r="R99" s="18"/>
      <c r="S99" s="18"/>
      <c r="T99" s="18"/>
      <c r="U99" s="18"/>
      <c r="V99" s="18"/>
      <c r="W99" s="18"/>
      <c r="X99" s="19"/>
    </row>
    <row r="100" spans="1:45" ht="18.75">
      <c r="J100" s="22"/>
      <c r="K100" s="50"/>
      <c r="L100" s="27"/>
      <c r="M100" s="27"/>
      <c r="N100" s="27"/>
      <c r="O100" s="18"/>
      <c r="P100" s="18"/>
      <c r="Q100" s="18"/>
      <c r="R100" s="18"/>
      <c r="S100" s="18"/>
      <c r="T100" s="18"/>
      <c r="U100" s="18"/>
      <c r="V100" s="18"/>
      <c r="W100" s="18"/>
      <c r="X100" s="19"/>
    </row>
    <row r="101" spans="1:45" ht="21">
      <c r="J101" s="22"/>
      <c r="K101" s="187" t="s">
        <v>187</v>
      </c>
      <c r="L101" s="187"/>
      <c r="M101" s="187"/>
      <c r="N101" s="187" t="s">
        <v>188</v>
      </c>
      <c r="O101" s="187"/>
      <c r="P101" s="187"/>
      <c r="Q101" s="187"/>
      <c r="R101" s="187"/>
      <c r="S101" s="188" t="s">
        <v>189</v>
      </c>
      <c r="T101" s="18"/>
      <c r="U101" s="18"/>
      <c r="V101" s="18"/>
      <c r="W101" s="18"/>
      <c r="X101" s="19"/>
    </row>
    <row r="102" spans="1:45" ht="21">
      <c r="J102" s="22"/>
      <c r="K102" s="187"/>
      <c r="L102" s="187"/>
      <c r="M102" s="189" t="s">
        <v>190</v>
      </c>
      <c r="N102" s="187" t="s">
        <v>191</v>
      </c>
      <c r="O102" s="187"/>
      <c r="P102" s="187"/>
      <c r="Q102" s="187"/>
      <c r="R102" s="187"/>
      <c r="S102" s="188" t="s">
        <v>192</v>
      </c>
      <c r="T102" s="18"/>
      <c r="U102" s="18"/>
      <c r="V102" s="18"/>
      <c r="W102" s="18"/>
      <c r="X102" s="19"/>
    </row>
    <row r="103" spans="1:45" ht="15.75">
      <c r="J103" s="22"/>
      <c r="K103" s="187"/>
      <c r="L103" s="187"/>
      <c r="M103" s="187"/>
      <c r="N103" s="187"/>
      <c r="O103" s="187"/>
      <c r="P103" s="187"/>
      <c r="Q103" s="187"/>
      <c r="R103" s="187"/>
      <c r="S103" s="187"/>
      <c r="T103" s="18"/>
      <c r="U103" s="18"/>
      <c r="V103" s="18"/>
      <c r="W103" s="18"/>
      <c r="X103" s="19"/>
    </row>
    <row r="104" spans="1:45" ht="18.75">
      <c r="J104" s="22"/>
      <c r="K104" s="27" t="s">
        <v>73</v>
      </c>
      <c r="L104" s="27"/>
      <c r="M104" s="27"/>
      <c r="N104" s="27"/>
      <c r="O104" s="18"/>
      <c r="P104" s="18"/>
      <c r="Q104" s="18"/>
      <c r="R104" s="18"/>
      <c r="S104" s="18"/>
      <c r="T104" s="18"/>
      <c r="U104" s="18"/>
      <c r="V104" s="18"/>
      <c r="W104" s="18"/>
      <c r="X104" s="19"/>
    </row>
    <row r="105" spans="1:45" ht="18.75">
      <c r="J105" s="22"/>
      <c r="K105" s="27"/>
      <c r="L105" s="51" t="s">
        <v>74</v>
      </c>
      <c r="M105" s="27"/>
      <c r="N105" s="27"/>
      <c r="O105" s="18"/>
      <c r="P105" s="18"/>
      <c r="Q105" s="18"/>
      <c r="R105" s="18"/>
      <c r="S105" s="18"/>
      <c r="T105" s="18"/>
      <c r="U105" s="18"/>
      <c r="V105" s="18"/>
      <c r="W105" s="18"/>
      <c r="X105" s="19"/>
    </row>
    <row r="106" spans="1:45" ht="18.75">
      <c r="J106" s="22"/>
      <c r="K106" s="27"/>
      <c r="L106" s="51" t="s">
        <v>75</v>
      </c>
      <c r="M106" s="27"/>
      <c r="N106" s="27"/>
      <c r="O106" s="18"/>
      <c r="P106" s="18"/>
      <c r="Q106" s="18"/>
      <c r="R106" s="18"/>
      <c r="S106" s="18"/>
      <c r="T106" s="18"/>
      <c r="U106" s="18"/>
      <c r="V106" s="18"/>
      <c r="W106" s="18"/>
      <c r="X106" s="19"/>
    </row>
    <row r="107" spans="1:45" ht="18.75">
      <c r="J107" s="22"/>
      <c r="K107" s="27" t="s">
        <v>76</v>
      </c>
      <c r="L107" s="27"/>
      <c r="M107" s="27"/>
      <c r="N107" s="27"/>
      <c r="O107" s="18"/>
      <c r="P107" s="18"/>
      <c r="Q107" s="18"/>
      <c r="R107" s="18"/>
      <c r="S107" s="18"/>
      <c r="T107" s="18"/>
      <c r="U107" s="18"/>
      <c r="V107" s="18"/>
      <c r="W107" s="18"/>
      <c r="X107" s="19"/>
    </row>
    <row r="108" spans="1:45" ht="18.75">
      <c r="J108" s="22"/>
      <c r="K108" s="27"/>
      <c r="L108" s="27"/>
      <c r="M108" s="27"/>
      <c r="N108" s="27"/>
      <c r="O108" s="18"/>
      <c r="P108" s="18"/>
      <c r="Q108" s="18"/>
      <c r="R108" s="18"/>
      <c r="S108" s="18"/>
      <c r="T108" s="18"/>
      <c r="U108" s="18"/>
      <c r="V108" s="18"/>
      <c r="W108" s="18"/>
      <c r="X108" s="19"/>
    </row>
    <row r="109" spans="1:45">
      <c r="J109" s="52">
        <v>24</v>
      </c>
      <c r="K109" s="53">
        <v>11</v>
      </c>
      <c r="L109" s="53">
        <v>15</v>
      </c>
      <c r="M109" s="53">
        <v>15</v>
      </c>
      <c r="N109" s="53">
        <v>15</v>
      </c>
      <c r="O109" s="53">
        <v>15</v>
      </c>
      <c r="P109" s="53">
        <v>15</v>
      </c>
      <c r="Q109" s="53">
        <v>15</v>
      </c>
      <c r="R109" s="53">
        <v>15</v>
      </c>
      <c r="S109" s="53">
        <v>15</v>
      </c>
      <c r="T109" s="53">
        <v>10</v>
      </c>
      <c r="U109" s="53">
        <v>8</v>
      </c>
      <c r="V109" s="53">
        <v>8</v>
      </c>
      <c r="W109" s="53">
        <v>8</v>
      </c>
      <c r="X109" s="54">
        <v>8</v>
      </c>
    </row>
    <row r="110" spans="1:45" ht="15.75" thickBot="1">
      <c r="J110" s="55">
        <f t="shared" ref="J110:X110" ca="1" si="19">CELL("largeur",J110)</f>
        <v>24</v>
      </c>
      <c r="K110" s="56">
        <f t="shared" ca="1" si="19"/>
        <v>11</v>
      </c>
      <c r="L110" s="56">
        <f t="shared" ca="1" si="19"/>
        <v>15</v>
      </c>
      <c r="M110" s="56">
        <f t="shared" ca="1" si="19"/>
        <v>15</v>
      </c>
      <c r="N110" s="56">
        <f t="shared" ca="1" si="19"/>
        <v>15</v>
      </c>
      <c r="O110" s="56">
        <f t="shared" ca="1" si="19"/>
        <v>15</v>
      </c>
      <c r="P110" s="56">
        <f t="shared" ca="1" si="19"/>
        <v>15</v>
      </c>
      <c r="Q110" s="56">
        <f t="shared" ca="1" si="19"/>
        <v>15</v>
      </c>
      <c r="R110" s="56">
        <f t="shared" ca="1" si="19"/>
        <v>15</v>
      </c>
      <c r="S110" s="56">
        <f t="shared" ca="1" si="19"/>
        <v>15</v>
      </c>
      <c r="T110" s="56">
        <f t="shared" ca="1" si="19"/>
        <v>10</v>
      </c>
      <c r="U110" s="56">
        <f t="shared" ca="1" si="19"/>
        <v>8</v>
      </c>
      <c r="V110" s="56">
        <f t="shared" ca="1" si="19"/>
        <v>8</v>
      </c>
      <c r="W110" s="56">
        <f t="shared" ca="1" si="19"/>
        <v>8</v>
      </c>
      <c r="X110" s="57">
        <f t="shared" ca="1" si="19"/>
        <v>8</v>
      </c>
    </row>
    <row r="112" spans="1:45">
      <c r="A112" s="151">
        <v>1</v>
      </c>
      <c r="B112" s="151">
        <v>1</v>
      </c>
      <c r="C112" s="151"/>
      <c r="D112" s="151">
        <v>1</v>
      </c>
      <c r="E112" s="151">
        <v>1</v>
      </c>
      <c r="F112" s="151">
        <v>1</v>
      </c>
      <c r="G112" s="151">
        <v>1</v>
      </c>
      <c r="H112" s="151">
        <v>1</v>
      </c>
      <c r="I112" s="151">
        <v>1</v>
      </c>
      <c r="J112" s="151">
        <v>1</v>
      </c>
      <c r="K112" s="151">
        <v>1</v>
      </c>
      <c r="L112" s="151">
        <v>1</v>
      </c>
      <c r="M112" s="151">
        <v>1</v>
      </c>
      <c r="N112" s="151">
        <v>1</v>
      </c>
      <c r="O112" s="151">
        <v>1</v>
      </c>
      <c r="P112" s="151">
        <v>1</v>
      </c>
      <c r="Q112" s="151">
        <v>1</v>
      </c>
      <c r="R112" s="151">
        <v>1</v>
      </c>
      <c r="S112" s="151">
        <v>1</v>
      </c>
      <c r="T112" s="151">
        <v>1</v>
      </c>
      <c r="U112" s="151">
        <v>1</v>
      </c>
      <c r="V112" s="151">
        <v>1</v>
      </c>
      <c r="W112" s="151">
        <v>1</v>
      </c>
      <c r="X112" s="151">
        <v>1</v>
      </c>
      <c r="Y112" s="151">
        <v>1</v>
      </c>
      <c r="Z112" s="151">
        <v>1</v>
      </c>
      <c r="AA112" s="151">
        <v>1</v>
      </c>
      <c r="AB112" s="151">
        <v>1</v>
      </c>
      <c r="AC112" s="151">
        <v>1</v>
      </c>
      <c r="AD112" s="151">
        <v>1</v>
      </c>
      <c r="AE112" s="151">
        <v>1</v>
      </c>
      <c r="AF112" s="151">
        <v>1</v>
      </c>
      <c r="AG112" s="151">
        <v>1</v>
      </c>
      <c r="AH112" s="151">
        <v>1</v>
      </c>
      <c r="AI112" s="151">
        <v>1</v>
      </c>
      <c r="AJ112" s="151">
        <v>1</v>
      </c>
      <c r="AK112" s="151">
        <v>1</v>
      </c>
      <c r="AL112" s="151">
        <v>1</v>
      </c>
      <c r="AM112" s="151">
        <v>1</v>
      </c>
      <c r="AN112" s="151">
        <v>1</v>
      </c>
      <c r="AO112" s="151">
        <v>1</v>
      </c>
      <c r="AP112" s="151">
        <v>1</v>
      </c>
      <c r="AQ112" s="159" t="str">
        <f>ADDRESS(ROW(),COLUMN(),4)</f>
        <v>AQ112</v>
      </c>
      <c r="AR112" s="160"/>
      <c r="AS112" s="161" t="str">
        <f>ADDRESS(ROW(),COLUMN(),4)</f>
        <v>AS112</v>
      </c>
    </row>
    <row r="134" ht="15.75" customHeight="1"/>
    <row r="153" spans="29:31" ht="15" customHeight="1"/>
    <row r="159" spans="29:31" ht="15.75" thickBot="1"/>
    <row r="160" spans="29:31" ht="16.5" thickTop="1" thickBot="1">
      <c r="AC160" s="191" t="s">
        <v>193</v>
      </c>
      <c r="AD160" s="191" t="s">
        <v>194</v>
      </c>
      <c r="AE160" s="191" t="s">
        <v>195</v>
      </c>
    </row>
    <row r="161" spans="29:31" ht="17.25" thickTop="1" thickBot="1">
      <c r="AC161" s="190"/>
      <c r="AD161" s="192">
        <v>67</v>
      </c>
      <c r="AE161" s="193" t="s">
        <v>196</v>
      </c>
    </row>
    <row r="162" spans="29:31" ht="16.5" thickTop="1">
      <c r="AC162" s="194"/>
      <c r="AD162" s="193"/>
      <c r="AE162" s="195"/>
    </row>
    <row r="163" spans="29:31">
      <c r="AC163" s="190"/>
      <c r="AD163" s="196"/>
      <c r="AE163" s="195" t="s">
        <v>197</v>
      </c>
    </row>
    <row r="164" spans="29:31" ht="15.75" thickBot="1">
      <c r="AC164" s="197"/>
      <c r="AD164" s="196" t="s">
        <v>198</v>
      </c>
      <c r="AE164" s="182" t="s">
        <v>180</v>
      </c>
    </row>
    <row r="165" spans="29:31" ht="16.5" thickTop="1">
      <c r="AC165" s="197" t="s">
        <v>199</v>
      </c>
      <c r="AD165" s="202">
        <f>LEN(AE164)</f>
        <v>284</v>
      </c>
      <c r="AE165" s="368" t="str">
        <f>AE164</f>
        <v>1. Coupez la viande en cubes d’environ 4 cm et mettez-la dans un grand saladier. Ajoutez-y les oignons coupés en rondelles, les carottes coupées en rondelles, les lardons, l’ail émincé et le bouquet garni. Versez le vin rouge sur le tout et laissez mariner au frais pendant 24 heures.</v>
      </c>
    </row>
    <row r="166" spans="29:31" ht="15.75">
      <c r="AC166" s="197" t="s">
        <v>200</v>
      </c>
      <c r="AD166" s="202">
        <f>LEN(AE164) - LEN(SUBSTITUTE(AE164, " ", "")) + 1</f>
        <v>49</v>
      </c>
      <c r="AE166" s="369"/>
    </row>
    <row r="167" spans="29:31" ht="15.75">
      <c r="AC167" s="198"/>
      <c r="AD167" s="202"/>
      <c r="AE167" s="369"/>
    </row>
    <row r="168" spans="29:31" ht="15.75">
      <c r="AC168" s="197" t="s">
        <v>201</v>
      </c>
      <c r="AD168" s="202">
        <f>COUNTIF(AC170:AC181,"&gt;1")</f>
        <v>0</v>
      </c>
      <c r="AE168" s="369"/>
    </row>
    <row r="169" spans="29:31" ht="15.75">
      <c r="AC169" s="199" t="s">
        <v>202</v>
      </c>
      <c r="AD169" s="202"/>
      <c r="AE169" s="369"/>
    </row>
    <row r="179" spans="29:29">
      <c r="AC179" s="199">
        <f>IF(LEN(AC150)=1,0,LEN(AC150)-LEN(SUBSTITUTE(AC150," ",""))+1)</f>
        <v>1</v>
      </c>
    </row>
    <row r="180" spans="29:29">
      <c r="AC180" s="200"/>
    </row>
    <row r="181" spans="29:29">
      <c r="AC181" s="200"/>
    </row>
  </sheetData>
  <mergeCells count="49">
    <mergeCell ref="AI6:AO7"/>
    <mergeCell ref="AI10:AO10"/>
    <mergeCell ref="C2:H3"/>
    <mergeCell ref="H9:H13"/>
    <mergeCell ref="AB24:AG24"/>
    <mergeCell ref="AB2:AG2"/>
    <mergeCell ref="AC14:AG14"/>
    <mergeCell ref="AC15:AG15"/>
    <mergeCell ref="AC16:AG16"/>
    <mergeCell ref="AC17:AG17"/>
    <mergeCell ref="AB18:AG19"/>
    <mergeCell ref="D8:G9"/>
    <mergeCell ref="C9:C13"/>
    <mergeCell ref="E11:E13"/>
    <mergeCell ref="G11:G13"/>
    <mergeCell ref="AA3:AG3"/>
    <mergeCell ref="AE165:AE169"/>
    <mergeCell ref="T83:X83"/>
    <mergeCell ref="AA25:AG25"/>
    <mergeCell ref="AB29:AG32"/>
    <mergeCell ref="AB48:AG49"/>
    <mergeCell ref="AB6:AG9"/>
    <mergeCell ref="AC12:AG12"/>
    <mergeCell ref="AC13:AG13"/>
    <mergeCell ref="B2:B3"/>
    <mergeCell ref="K2:U3"/>
    <mergeCell ref="K4:U4"/>
    <mergeCell ref="K5:U6"/>
    <mergeCell ref="K7:U9"/>
    <mergeCell ref="K10:U11"/>
    <mergeCell ref="D11:D13"/>
    <mergeCell ref="K12:U13"/>
    <mergeCell ref="B4:B35"/>
    <mergeCell ref="D4:G4"/>
    <mergeCell ref="D5:G5"/>
    <mergeCell ref="D6:G7"/>
    <mergeCell ref="J39:J40"/>
    <mergeCell ref="K39:X40"/>
    <mergeCell ref="K14:U15"/>
    <mergeCell ref="K16:U17"/>
    <mergeCell ref="K18:U19"/>
    <mergeCell ref="K20:U21"/>
    <mergeCell ref="K23:O23"/>
    <mergeCell ref="Q23:Y23"/>
    <mergeCell ref="L51:S53"/>
    <mergeCell ref="K24:O25"/>
    <mergeCell ref="Q24:Y25"/>
    <mergeCell ref="K26:O26"/>
    <mergeCell ref="K33:O34"/>
  </mergeCells>
  <hyperlinks>
    <hyperlink ref="AJ23" r:id="rId1" xr:uid="{5D604268-8749-4451-8865-8E038DC55D82}"/>
  </hyperlinks>
  <printOptions horizontalCentered="1"/>
  <pageMargins left="0.25" right="0.25" top="0.75" bottom="0.75" header="0.3" footer="0.3"/>
  <pageSetup paperSize="9" scale="1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C46EB-B7A4-46BA-913B-D3044DC6FE08}">
  <dimension ref="A1:AG292"/>
  <sheetViews>
    <sheetView showZeros="0" topLeftCell="I13" zoomScaleNormal="100" workbookViewId="0">
      <selection activeCell="K17" sqref="K17"/>
    </sheetView>
  </sheetViews>
  <sheetFormatPr baseColWidth="10" defaultRowHeight="15"/>
  <cols>
    <col min="1" max="1" width="3.5703125" customWidth="1"/>
    <col min="2" max="2" width="5.85546875" customWidth="1"/>
    <col min="3" max="6" width="4.7109375" customWidth="1"/>
    <col min="7" max="7" width="7.42578125" customWidth="1"/>
    <col min="8" max="8" width="17" customWidth="1"/>
    <col min="9" max="9" width="15.42578125" customWidth="1"/>
    <col min="10" max="10" width="149" customWidth="1"/>
    <col min="11" max="11" width="4.7109375" customWidth="1"/>
    <col min="12" max="12" width="85.42578125" customWidth="1"/>
    <col min="13" max="13" width="6.28515625" customWidth="1"/>
    <col min="14" max="16" width="5.7109375" customWidth="1"/>
    <col min="17" max="17" width="2.140625" customWidth="1"/>
    <col min="18" max="21" width="25.7109375" customWidth="1"/>
    <col min="22" max="24" width="8.7109375" customWidth="1"/>
    <col min="25" max="28" width="10.7109375" customWidth="1"/>
    <col min="29" max="29" width="6.28515625" customWidth="1"/>
    <col min="30" max="30" width="3" customWidth="1"/>
    <col min="31" max="31" width="8.7109375" customWidth="1"/>
    <col min="32" max="32" width="11.42578125" style="157"/>
    <col min="33" max="33" width="43.5703125" style="157" customWidth="1"/>
  </cols>
  <sheetData>
    <row r="1" spans="1:33" ht="15.75" customHeight="1" thickTop="1">
      <c r="A1" s="159" t="str">
        <f>ADDRESS(ROW(),COLUMN(),4)</f>
        <v>A1</v>
      </c>
      <c r="B1" s="207" t="str">
        <f t="shared" ref="B1:AC1" si="0">SUBSTITUTE(ADDRESS(1,COLUMN(),4),"1","")</f>
        <v>B</v>
      </c>
      <c r="C1" s="207" t="str">
        <f t="shared" si="0"/>
        <v>C</v>
      </c>
      <c r="D1" s="207" t="str">
        <f t="shared" si="0"/>
        <v>D</v>
      </c>
      <c r="E1" s="207" t="str">
        <f t="shared" si="0"/>
        <v>E</v>
      </c>
      <c r="F1" s="207" t="str">
        <f t="shared" si="0"/>
        <v>F</v>
      </c>
      <c r="G1" s="207" t="str">
        <f t="shared" si="0"/>
        <v>G</v>
      </c>
      <c r="H1" s="207" t="str">
        <f t="shared" si="0"/>
        <v>H</v>
      </c>
      <c r="I1" s="207" t="str">
        <f t="shared" si="0"/>
        <v>I</v>
      </c>
      <c r="J1" s="207" t="str">
        <f t="shared" si="0"/>
        <v>J</v>
      </c>
      <c r="K1" s="207" t="str">
        <f t="shared" si="0"/>
        <v>K</v>
      </c>
      <c r="L1" s="207" t="str">
        <f t="shared" si="0"/>
        <v>L</v>
      </c>
      <c r="M1" s="207" t="str">
        <f t="shared" si="0"/>
        <v>M</v>
      </c>
      <c r="N1" s="207" t="str">
        <f t="shared" si="0"/>
        <v>N</v>
      </c>
      <c r="O1" s="207" t="str">
        <f t="shared" si="0"/>
        <v>O</v>
      </c>
      <c r="P1" s="207" t="str">
        <f t="shared" si="0"/>
        <v>P</v>
      </c>
      <c r="Q1" s="207" t="str">
        <f t="shared" si="0"/>
        <v>Q</v>
      </c>
      <c r="R1" s="207" t="str">
        <f t="shared" si="0"/>
        <v>R</v>
      </c>
      <c r="S1" s="207" t="str">
        <f t="shared" si="0"/>
        <v>S</v>
      </c>
      <c r="T1" s="207" t="str">
        <f t="shared" si="0"/>
        <v>T</v>
      </c>
      <c r="U1" s="207" t="str">
        <f t="shared" si="0"/>
        <v>U</v>
      </c>
      <c r="V1" s="207" t="str">
        <f t="shared" si="0"/>
        <v>V</v>
      </c>
      <c r="W1" s="207" t="str">
        <f t="shared" si="0"/>
        <v>W</v>
      </c>
      <c r="X1" s="207" t="str">
        <f t="shared" si="0"/>
        <v>X</v>
      </c>
      <c r="Y1" s="207" t="str">
        <f t="shared" si="0"/>
        <v>Y</v>
      </c>
      <c r="Z1" s="207" t="str">
        <f t="shared" si="0"/>
        <v>Z</v>
      </c>
      <c r="AA1" s="207" t="str">
        <f t="shared" si="0"/>
        <v>AA</v>
      </c>
      <c r="AB1" s="207" t="str">
        <f t="shared" si="0"/>
        <v>AB</v>
      </c>
      <c r="AC1" s="207" t="str">
        <f t="shared" si="0"/>
        <v>AC</v>
      </c>
      <c r="AE1" s="151">
        <v>1</v>
      </c>
      <c r="AF1" s="153" t="str">
        <f t="shared" ref="AF1:AG1" si="1">SUBSTITUTE(ADDRESS(1,COLUMN(),4),"1","")</f>
        <v>AF</v>
      </c>
      <c r="AG1" s="153" t="str">
        <f t="shared" si="1"/>
        <v>AG</v>
      </c>
    </row>
    <row r="2" spans="1:33" ht="15.75" customHeight="1" thickBot="1">
      <c r="B2" s="56">
        <f t="shared" ref="B2:AC2" ca="1" si="2">CELL("largeur",B2)</f>
        <v>5</v>
      </c>
      <c r="C2" s="56">
        <f t="shared" ca="1" si="2"/>
        <v>4</v>
      </c>
      <c r="D2" s="56">
        <f t="shared" ca="1" si="2"/>
        <v>4</v>
      </c>
      <c r="E2" s="56">
        <f t="shared" ca="1" si="2"/>
        <v>4</v>
      </c>
      <c r="F2" s="56">
        <f t="shared" ca="1" si="2"/>
        <v>4</v>
      </c>
      <c r="G2" s="56">
        <f t="shared" ca="1" si="2"/>
        <v>7</v>
      </c>
      <c r="H2" s="56">
        <f t="shared" ca="1" si="2"/>
        <v>16</v>
      </c>
      <c r="I2" s="56">
        <f t="shared" ca="1" si="2"/>
        <v>15</v>
      </c>
      <c r="J2" s="56">
        <f t="shared" ca="1" si="2"/>
        <v>148</v>
      </c>
      <c r="K2" s="56">
        <f t="shared" ca="1" si="2"/>
        <v>4</v>
      </c>
      <c r="L2" s="56">
        <f t="shared" ca="1" si="2"/>
        <v>85</v>
      </c>
      <c r="M2" s="56">
        <f t="shared" ca="1" si="2"/>
        <v>6</v>
      </c>
      <c r="N2" s="56">
        <f t="shared" ca="1" si="2"/>
        <v>5</v>
      </c>
      <c r="O2" s="56">
        <f t="shared" ca="1" si="2"/>
        <v>5</v>
      </c>
      <c r="P2" s="56">
        <f t="shared" ca="1" si="2"/>
        <v>5</v>
      </c>
      <c r="Q2" s="56">
        <f t="shared" ca="1" si="2"/>
        <v>1</v>
      </c>
      <c r="R2" s="56">
        <f t="shared" ca="1" si="2"/>
        <v>25</v>
      </c>
      <c r="S2" s="56">
        <f t="shared" ca="1" si="2"/>
        <v>25</v>
      </c>
      <c r="T2" s="56">
        <f t="shared" ca="1" si="2"/>
        <v>25</v>
      </c>
      <c r="U2" s="56">
        <f t="shared" ca="1" si="2"/>
        <v>25</v>
      </c>
      <c r="V2" s="56">
        <f t="shared" ca="1" si="2"/>
        <v>8</v>
      </c>
      <c r="W2" s="56">
        <f t="shared" ca="1" si="2"/>
        <v>8</v>
      </c>
      <c r="X2" s="56">
        <f t="shared" ca="1" si="2"/>
        <v>8</v>
      </c>
      <c r="Y2" s="56">
        <f t="shared" ca="1" si="2"/>
        <v>10</v>
      </c>
      <c r="Z2" s="56">
        <f t="shared" ca="1" si="2"/>
        <v>10</v>
      </c>
      <c r="AA2" s="56">
        <f t="shared" ca="1" si="2"/>
        <v>10</v>
      </c>
      <c r="AB2" s="56">
        <f t="shared" ca="1" si="2"/>
        <v>10</v>
      </c>
      <c r="AC2" s="56">
        <f t="shared" ca="1" si="2"/>
        <v>6</v>
      </c>
      <c r="AE2" s="151">
        <v>1</v>
      </c>
      <c r="AF2" s="208"/>
      <c r="AG2" s="209"/>
    </row>
    <row r="3" spans="1:33" ht="21.6" customHeight="1" thickBot="1">
      <c r="J3" s="252"/>
      <c r="AE3" s="151">
        <v>1</v>
      </c>
      <c r="AF3" s="154"/>
      <c r="AG3" s="154" t="s">
        <v>167</v>
      </c>
    </row>
    <row r="4" spans="1:33" s="157" customFormat="1" ht="39" customHeight="1">
      <c r="A4"/>
      <c r="B4" s="210" t="s">
        <v>112</v>
      </c>
      <c r="C4" s="301"/>
      <c r="D4" s="301"/>
      <c r="E4" s="301"/>
      <c r="F4" s="301"/>
      <c r="G4" s="301"/>
      <c r="H4" s="212" t="s">
        <v>207</v>
      </c>
      <c r="I4" s="301"/>
      <c r="J4" s="213" t="s">
        <v>208</v>
      </c>
      <c r="K4" s="306"/>
      <c r="L4" s="213" t="s">
        <v>208</v>
      </c>
      <c r="M4" s="211"/>
      <c r="N4" s="301"/>
      <c r="O4" s="301"/>
      <c r="P4" s="301"/>
      <c r="Q4" s="301"/>
      <c r="R4" s="301"/>
      <c r="S4" s="301"/>
      <c r="T4" s="301"/>
      <c r="U4" s="289" t="s">
        <v>210</v>
      </c>
      <c r="V4" s="290" t="s">
        <v>268</v>
      </c>
      <c r="W4" s="300"/>
      <c r="X4" s="301"/>
      <c r="Y4" s="301"/>
      <c r="Z4" s="301"/>
      <c r="AA4" s="301"/>
      <c r="AB4" s="301"/>
      <c r="AC4" s="302"/>
      <c r="AE4" s="151">
        <v>1</v>
      </c>
      <c r="AF4" s="155">
        <f ca="1">COUNTA(A1:AE292) + COUNTBLANK(A1:AE292)</f>
        <v>11923</v>
      </c>
      <c r="AG4" s="156" t="str">
        <f>"cellules entre"&amp;" " &amp;A1&amp;" et  "&amp;AE292</f>
        <v>cellules entre A1 et  AE292</v>
      </c>
    </row>
    <row r="5" spans="1:33" s="157" customFormat="1" ht="18.75" customHeight="1">
      <c r="A5"/>
      <c r="B5" s="214" t="s">
        <v>112</v>
      </c>
      <c r="C5" s="303"/>
      <c r="D5" s="303"/>
      <c r="E5" s="303"/>
      <c r="F5" s="303"/>
      <c r="G5" s="303"/>
      <c r="H5" s="303"/>
      <c r="I5" s="303"/>
      <c r="J5" s="107" t="s">
        <v>269</v>
      </c>
      <c r="K5" s="201"/>
      <c r="L5" s="107" t="s">
        <v>216</v>
      </c>
      <c r="M5" s="215"/>
      <c r="N5" s="303"/>
      <c r="O5" s="303"/>
      <c r="P5" s="303"/>
      <c r="Q5" s="303"/>
      <c r="R5" s="303"/>
      <c r="S5" s="303"/>
      <c r="T5" s="303"/>
      <c r="U5" s="291" t="s">
        <v>212</v>
      </c>
      <c r="V5" s="220" t="s">
        <v>270</v>
      </c>
      <c r="W5" s="78"/>
      <c r="X5" s="303"/>
      <c r="Y5" s="303"/>
      <c r="Z5" s="303"/>
      <c r="AA5" s="303"/>
      <c r="AB5" s="303"/>
      <c r="AC5" s="304"/>
      <c r="AE5" s="151">
        <v>1</v>
      </c>
      <c r="AF5" s="155">
        <f ca="1">COUNTA(A1:AE292)</f>
        <v>5565</v>
      </c>
      <c r="AG5" s="156" t="s">
        <v>168</v>
      </c>
    </row>
    <row r="6" spans="1:33" s="157" customFormat="1" ht="18.75" customHeight="1">
      <c r="A6"/>
      <c r="B6" s="214" t="s">
        <v>112</v>
      </c>
      <c r="C6" s="305"/>
      <c r="D6" s="305"/>
      <c r="E6" s="303"/>
      <c r="F6" s="303"/>
      <c r="G6" s="303"/>
      <c r="H6" s="305"/>
      <c r="I6" s="305"/>
      <c r="J6" s="216" t="s">
        <v>209</v>
      </c>
      <c r="K6" s="201"/>
      <c r="L6" s="216" t="s">
        <v>209</v>
      </c>
      <c r="M6" s="217"/>
      <c r="N6" s="78"/>
      <c r="O6" s="78"/>
      <c r="P6" s="78"/>
      <c r="Q6" s="78"/>
      <c r="R6" s="305"/>
      <c r="S6" s="305"/>
      <c r="T6" s="201"/>
      <c r="U6" s="292" t="s">
        <v>213</v>
      </c>
      <c r="V6" s="220" t="s">
        <v>271</v>
      </c>
      <c r="W6" s="78"/>
      <c r="X6" s="78"/>
      <c r="Y6" s="78"/>
      <c r="Z6" s="78"/>
      <c r="AA6" s="78"/>
      <c r="AB6" s="78"/>
      <c r="AC6" s="79"/>
      <c r="AE6" s="151">
        <v>1</v>
      </c>
      <c r="AF6" s="155">
        <f ca="1">COUNTBLANK(A1:AE292)</f>
        <v>6358</v>
      </c>
      <c r="AG6" s="156" t="s">
        <v>169</v>
      </c>
    </row>
    <row r="7" spans="1:33" s="157" customFormat="1" ht="18.75" customHeight="1">
      <c r="A7"/>
      <c r="B7" s="214" t="s">
        <v>112</v>
      </c>
      <c r="C7" s="218"/>
      <c r="D7" s="218"/>
      <c r="E7" s="303"/>
      <c r="F7" s="303"/>
      <c r="G7" s="303"/>
      <c r="H7" s="218"/>
      <c r="I7" s="218"/>
      <c r="J7" s="216" t="s">
        <v>272</v>
      </c>
      <c r="K7" s="201"/>
      <c r="L7" s="216" t="s">
        <v>272</v>
      </c>
      <c r="M7" s="217"/>
      <c r="N7" s="78"/>
      <c r="O7" s="78"/>
      <c r="P7" s="78"/>
      <c r="Q7" s="78"/>
      <c r="R7" s="218"/>
      <c r="S7" s="218"/>
      <c r="T7" s="201"/>
      <c r="U7" s="293" t="s">
        <v>214</v>
      </c>
      <c r="V7" s="220" t="s">
        <v>273</v>
      </c>
      <c r="W7" s="201"/>
      <c r="X7" s="78"/>
      <c r="Y7" s="78"/>
      <c r="Z7" s="78"/>
      <c r="AA7" s="78"/>
      <c r="AB7" s="78"/>
      <c r="AC7" s="79"/>
      <c r="AE7" s="151">
        <v>1</v>
      </c>
      <c r="AF7" s="155">
        <f>SUM(AE1:AE290)+2</f>
        <v>292</v>
      </c>
      <c r="AG7" s="156" t="s">
        <v>170</v>
      </c>
    </row>
    <row r="8" spans="1:33" s="157" customFormat="1" ht="18.75" customHeight="1">
      <c r="A8"/>
      <c r="B8" s="214" t="s">
        <v>198</v>
      </c>
      <c r="C8" s="253"/>
      <c r="D8" s="253"/>
      <c r="E8" s="253"/>
      <c r="F8" s="253"/>
      <c r="G8" s="253"/>
      <c r="H8" s="253"/>
      <c r="I8" s="253"/>
      <c r="J8" s="253"/>
      <c r="K8" s="201"/>
      <c r="L8" s="251" t="s">
        <v>274</v>
      </c>
      <c r="M8" s="314"/>
      <c r="N8" s="253"/>
      <c r="O8" s="253"/>
      <c r="P8" s="253"/>
      <c r="Q8" s="253"/>
      <c r="R8" s="253"/>
      <c r="S8" s="253"/>
      <c r="T8" s="253"/>
      <c r="U8" s="254" t="s">
        <v>275</v>
      </c>
      <c r="V8" s="220" t="s">
        <v>276</v>
      </c>
      <c r="W8" s="201"/>
      <c r="X8" s="78"/>
      <c r="Y8" s="78"/>
      <c r="Z8" s="78"/>
      <c r="AA8" s="78"/>
      <c r="AB8" s="78"/>
      <c r="AC8" s="79"/>
      <c r="AE8" s="151">
        <v>1</v>
      </c>
      <c r="AF8" s="155">
        <f>SUM(A292:AD292)+1</f>
        <v>31</v>
      </c>
      <c r="AG8" s="156" t="s">
        <v>171</v>
      </c>
    </row>
    <row r="9" spans="1:33" s="157" customFormat="1" ht="18.75" customHeight="1">
      <c r="A9"/>
      <c r="B9" s="214" t="s">
        <v>198</v>
      </c>
      <c r="C9" s="253"/>
      <c r="D9" s="253"/>
      <c r="E9" s="253"/>
      <c r="F9" s="253"/>
      <c r="G9" s="253"/>
      <c r="H9" s="253"/>
      <c r="I9" s="253"/>
      <c r="J9" s="219" t="s">
        <v>211</v>
      </c>
      <c r="K9" s="201"/>
      <c r="L9" s="251" t="str">
        <f ca="1">"à la fin de la formule cellule " &amp; ADDRESS(ROW(L17), COLUMN(L17), 4) &amp; " = " &amp; L17&amp;" cliquez sur Ctrl + Shift ⬆️+ Entrée ⬅️"</f>
        <v>à la fin de la formule cellule L17 = 85 cliquez sur Ctrl + Shift ⬆️+ Entrée ⬅️</v>
      </c>
      <c r="M9" s="314"/>
      <c r="N9" s="253"/>
      <c r="O9" s="253"/>
      <c r="P9" s="253"/>
      <c r="Q9" s="253"/>
      <c r="R9" s="253"/>
      <c r="S9" s="253"/>
      <c r="T9" s="253"/>
      <c r="U9" s="255" t="s">
        <v>277</v>
      </c>
      <c r="V9" s="220" t="s">
        <v>278</v>
      </c>
      <c r="W9" s="201"/>
      <c r="X9" s="78"/>
      <c r="Y9" s="78"/>
      <c r="Z9" s="78"/>
      <c r="AA9" s="78"/>
      <c r="AB9" s="78"/>
      <c r="AC9" s="79"/>
      <c r="AE9" s="151">
        <v>1</v>
      </c>
      <c r="AF9" s="155"/>
      <c r="AG9" s="156"/>
    </row>
    <row r="10" spans="1:33" s="157" customFormat="1" ht="18.75" customHeight="1">
      <c r="A10"/>
      <c r="B10" s="214" t="s">
        <v>198</v>
      </c>
      <c r="C10" s="253"/>
      <c r="D10" s="253"/>
      <c r="E10" s="253"/>
      <c r="F10" s="253"/>
      <c r="G10" s="253"/>
      <c r="H10" s="253"/>
      <c r="I10" s="253"/>
      <c r="J10" s="402" t="s">
        <v>303</v>
      </c>
      <c r="K10" s="253"/>
      <c r="L10" s="402" t="s">
        <v>301</v>
      </c>
      <c r="M10" s="253"/>
      <c r="N10" s="253"/>
      <c r="O10" s="253"/>
      <c r="P10" s="253"/>
      <c r="Q10" s="253"/>
      <c r="R10" s="253"/>
      <c r="S10" s="253"/>
      <c r="T10" s="253"/>
      <c r="U10" s="222" t="s">
        <v>279</v>
      </c>
      <c r="V10" s="220" t="s">
        <v>216</v>
      </c>
      <c r="W10" s="201"/>
      <c r="X10" s="78"/>
      <c r="Y10" s="78"/>
      <c r="Z10" s="78"/>
      <c r="AA10" s="78"/>
      <c r="AB10" s="78"/>
      <c r="AC10" s="79"/>
      <c r="AE10" s="151">
        <v>1</v>
      </c>
      <c r="AF10" s="155"/>
      <c r="AG10" s="156"/>
    </row>
    <row r="11" spans="1:33" s="157" customFormat="1" ht="18.75" customHeight="1">
      <c r="A11"/>
      <c r="B11" s="214" t="s">
        <v>198</v>
      </c>
      <c r="C11" s="253"/>
      <c r="D11" s="253"/>
      <c r="E11" s="253"/>
      <c r="F11" s="253"/>
      <c r="G11" s="253"/>
      <c r="H11" s="253"/>
      <c r="I11" s="253"/>
      <c r="J11" s="402"/>
      <c r="K11" s="253"/>
      <c r="L11" s="402"/>
      <c r="M11" s="253"/>
      <c r="N11" s="253"/>
      <c r="O11" s="253"/>
      <c r="P11" s="253"/>
      <c r="Q11" s="253"/>
      <c r="R11" s="253"/>
      <c r="S11" s="253"/>
      <c r="T11" s="253"/>
      <c r="U11" s="222"/>
      <c r="V11" s="220" t="s">
        <v>243</v>
      </c>
      <c r="W11" s="201"/>
      <c r="X11" s="201"/>
      <c r="Y11" s="201"/>
      <c r="Z11" s="201"/>
      <c r="AA11" s="201"/>
      <c r="AB11" s="201"/>
      <c r="AC11" s="221"/>
      <c r="AE11" s="151">
        <v>1</v>
      </c>
    </row>
    <row r="12" spans="1:33" s="157" customFormat="1" ht="18.75" customHeight="1" thickBot="1">
      <c r="A12"/>
      <c r="B12" s="214" t="s">
        <v>112</v>
      </c>
      <c r="C12" s="297"/>
      <c r="D12" s="297"/>
      <c r="E12" s="297"/>
      <c r="F12" s="297"/>
      <c r="G12" s="297"/>
      <c r="H12" s="299" t="s">
        <v>212</v>
      </c>
      <c r="I12" s="297"/>
      <c r="J12" s="403" t="s">
        <v>304</v>
      </c>
      <c r="K12" s="201"/>
      <c r="L12" s="256" t="s">
        <v>302</v>
      </c>
      <c r="M12" s="411" t="s">
        <v>214</v>
      </c>
      <c r="N12" s="411"/>
      <c r="O12" s="411"/>
      <c r="P12" s="411"/>
      <c r="Q12" s="229"/>
      <c r="R12" s="257" t="s">
        <v>215</v>
      </c>
      <c r="S12" s="228" t="s">
        <v>280</v>
      </c>
      <c r="T12" s="229" t="s">
        <v>281</v>
      </c>
      <c r="U12" s="230" t="s">
        <v>282</v>
      </c>
      <c r="V12" s="224"/>
      <c r="W12" s="225"/>
      <c r="X12" s="225"/>
      <c r="Y12" s="225"/>
      <c r="Z12" s="225"/>
      <c r="AA12" s="225"/>
      <c r="AB12" s="225"/>
      <c r="AC12" s="226"/>
      <c r="AE12" s="151">
        <v>1</v>
      </c>
    </row>
    <row r="13" spans="1:33" s="157" customFormat="1" ht="18.75" customHeight="1" thickTop="1">
      <c r="A13"/>
      <c r="B13" s="214" t="s">
        <v>112</v>
      </c>
      <c r="C13" s="297"/>
      <c r="D13" s="297"/>
      <c r="E13" s="297"/>
      <c r="F13" s="297"/>
      <c r="G13" s="297"/>
      <c r="H13" s="412" t="s">
        <v>270</v>
      </c>
      <c r="I13" s="297"/>
      <c r="J13" s="403"/>
      <c r="K13" s="201"/>
      <c r="L13" s="312" t="s">
        <v>271</v>
      </c>
      <c r="M13" s="258"/>
      <c r="N13" s="258"/>
      <c r="O13" s="258"/>
      <c r="P13" s="258"/>
      <c r="Q13" s="223"/>
      <c r="R13" s="413" t="s">
        <v>283</v>
      </c>
      <c r="S13" s="413"/>
      <c r="T13" s="413"/>
      <c r="U13" s="413"/>
      <c r="V13" s="224"/>
      <c r="W13" s="225"/>
      <c r="X13" s="225"/>
      <c r="Y13" s="225"/>
      <c r="Z13" s="225"/>
      <c r="AA13" s="225"/>
      <c r="AB13" s="225"/>
      <c r="AC13" s="226"/>
      <c r="AE13" s="151">
        <v>1</v>
      </c>
    </row>
    <row r="14" spans="1:33" s="157" customFormat="1" ht="18.75" customHeight="1" thickBot="1">
      <c r="A14"/>
      <c r="B14" s="214" t="s">
        <v>112</v>
      </c>
      <c r="C14" s="297"/>
      <c r="D14" s="297"/>
      <c r="E14" s="297"/>
      <c r="F14" s="298"/>
      <c r="G14" s="297"/>
      <c r="H14" s="412"/>
      <c r="I14" s="297"/>
      <c r="J14" s="311" t="s">
        <v>305</v>
      </c>
      <c r="K14" s="201"/>
      <c r="L14" s="259">
        <v>57</v>
      </c>
      <c r="M14" s="414" t="s">
        <v>273</v>
      </c>
      <c r="N14" s="414"/>
      <c r="O14" s="414"/>
      <c r="P14" s="414"/>
      <c r="Q14" s="223"/>
      <c r="R14" s="413"/>
      <c r="S14" s="413"/>
      <c r="T14" s="413"/>
      <c r="U14" s="413"/>
      <c r="V14" s="224"/>
      <c r="W14" s="225"/>
      <c r="X14" s="225"/>
      <c r="Y14" s="225"/>
      <c r="Z14" s="225"/>
      <c r="AA14" s="225"/>
      <c r="AB14" s="225"/>
      <c r="AC14" s="226"/>
      <c r="AE14" s="151">
        <v>1</v>
      </c>
    </row>
    <row r="15" spans="1:33" s="157" customFormat="1" ht="18.75" customHeight="1" thickTop="1">
      <c r="A15"/>
      <c r="B15" s="214" t="s">
        <v>112</v>
      </c>
      <c r="C15" s="297"/>
      <c r="D15" s="297"/>
      <c r="E15" s="297"/>
      <c r="F15" s="298"/>
      <c r="G15" s="297"/>
      <c r="H15" s="412"/>
      <c r="I15" s="297"/>
      <c r="J15" s="313"/>
      <c r="K15" s="201"/>
      <c r="L15" s="309" t="str">
        <f ca="1">"Largeur de cette colonne : " &amp; L17 &amp; IF(L17 &gt; L14, " - Colonne trop large de " &amp; (L17 - L14), IF(L14 &gt; L17, " - Élargissez la colonne à " &amp; L14, ""))</f>
        <v>Largeur de cette colonne : 85 - Colonne trop large de 28</v>
      </c>
      <c r="M15" s="414"/>
      <c r="N15" s="414"/>
      <c r="O15" s="414"/>
      <c r="P15" s="414"/>
      <c r="Q15" s="223"/>
      <c r="R15" s="413"/>
      <c r="S15" s="413"/>
      <c r="T15" s="413"/>
      <c r="U15" s="413"/>
      <c r="V15" s="224"/>
      <c r="W15" s="225"/>
      <c r="X15" s="225"/>
      <c r="Y15" s="225"/>
      <c r="Z15" s="225"/>
      <c r="AA15" s="225"/>
      <c r="AB15" s="225"/>
      <c r="AC15" s="226"/>
      <c r="AE15" s="151">
        <v>1</v>
      </c>
    </row>
    <row r="16" spans="1:33" s="157" customFormat="1" ht="18.75" customHeight="1">
      <c r="A16"/>
      <c r="B16" s="214" t="s">
        <v>112</v>
      </c>
      <c r="C16" s="297"/>
      <c r="D16" s="297"/>
      <c r="E16" s="297"/>
      <c r="F16" s="298"/>
      <c r="G16" s="297"/>
      <c r="H16" s="412"/>
      <c r="I16" s="297"/>
      <c r="J16" s="307" t="s">
        <v>267</v>
      </c>
      <c r="K16" s="201"/>
      <c r="L16" s="256" t="str">
        <f>"Ajustez la largeur de cette colonne à  " &amp;L14</f>
        <v>Ajustez la largeur de cette colonne à  57</v>
      </c>
      <c r="M16" s="414"/>
      <c r="N16" s="414"/>
      <c r="O16" s="414"/>
      <c r="P16" s="414"/>
      <c r="Q16" s="223"/>
      <c r="R16" s="227"/>
      <c r="S16" s="228"/>
      <c r="T16" s="229"/>
      <c r="U16" s="230"/>
      <c r="V16" s="224"/>
      <c r="W16" s="225"/>
      <c r="X16" s="225"/>
      <c r="Y16" s="225"/>
      <c r="Z16" s="225"/>
      <c r="AA16" s="225"/>
      <c r="AB16" s="225"/>
      <c r="AC16" s="226"/>
      <c r="AE16" s="151">
        <v>1</v>
      </c>
    </row>
    <row r="17" spans="1:31" s="157" customFormat="1" ht="18.75" customHeight="1">
      <c r="A17"/>
      <c r="B17" s="214" t="s">
        <v>112</v>
      </c>
      <c r="C17" s="297"/>
      <c r="D17" s="297"/>
      <c r="E17" s="297"/>
      <c r="F17" s="298"/>
      <c r="G17" s="297"/>
      <c r="H17" s="260" t="s">
        <v>83</v>
      </c>
      <c r="I17" s="297"/>
      <c r="J17" s="311"/>
      <c r="K17" s="201"/>
      <c r="L17" s="310">
        <f ca="1">CELL("largeur",L17)</f>
        <v>85</v>
      </c>
      <c r="M17" s="415"/>
      <c r="N17" s="415"/>
      <c r="O17" s="415"/>
      <c r="P17" s="415"/>
      <c r="Q17" s="223"/>
      <c r="R17" s="416" t="s">
        <v>244</v>
      </c>
      <c r="S17" s="416"/>
      <c r="T17" s="416" t="s">
        <v>217</v>
      </c>
      <c r="U17" s="419" t="s">
        <v>218</v>
      </c>
      <c r="V17" s="224"/>
      <c r="W17" s="225"/>
      <c r="X17" s="225"/>
      <c r="Y17" s="225"/>
      <c r="Z17" s="225"/>
      <c r="AA17" s="225"/>
      <c r="AB17" s="225"/>
      <c r="AC17" s="226"/>
      <c r="AE17" s="151">
        <v>1</v>
      </c>
    </row>
    <row r="18" spans="1:31" s="157" customFormat="1" ht="18.75" customHeight="1" thickBot="1">
      <c r="A18"/>
      <c r="B18" s="214" t="s">
        <v>112</v>
      </c>
      <c r="C18" s="297"/>
      <c r="D18" s="297"/>
      <c r="E18" s="297"/>
      <c r="F18" s="298"/>
      <c r="G18" s="297"/>
      <c r="H18" s="261" t="s">
        <v>252</v>
      </c>
      <c r="I18" s="297"/>
      <c r="J18" s="308" t="str">
        <f ca="1">"Largeur de cette colonne : "&amp;CELL("largeur",J18)</f>
        <v>Largeur de cette colonne : 148</v>
      </c>
      <c r="K18" s="201"/>
      <c r="L18" s="262" t="s">
        <v>284</v>
      </c>
      <c r="M18" s="231"/>
      <c r="N18" s="231"/>
      <c r="O18" s="231"/>
      <c r="P18" s="232"/>
      <c r="Q18" s="223"/>
      <c r="R18" s="417"/>
      <c r="S18" s="417"/>
      <c r="T18" s="418"/>
      <c r="U18" s="420"/>
      <c r="V18" s="225"/>
      <c r="W18" s="225"/>
      <c r="X18" s="225"/>
      <c r="Y18" s="225"/>
      <c r="Z18" s="225"/>
      <c r="AA18" s="225"/>
      <c r="AB18" s="225"/>
      <c r="AC18" s="226"/>
      <c r="AE18" s="151">
        <v>1</v>
      </c>
    </row>
    <row r="19" spans="1:31" s="157" customFormat="1" ht="18.75" customHeight="1" thickTop="1" thickBot="1">
      <c r="A19"/>
      <c r="B19" s="214" t="s">
        <v>112</v>
      </c>
      <c r="C19" s="191" t="s">
        <v>219</v>
      </c>
      <c r="D19" s="191" t="s">
        <v>220</v>
      </c>
      <c r="E19" s="191" t="s">
        <v>221</v>
      </c>
      <c r="F19" s="191" t="s">
        <v>222</v>
      </c>
      <c r="G19" s="191" t="s">
        <v>223</v>
      </c>
      <c r="H19" s="191" t="s">
        <v>224</v>
      </c>
      <c r="I19" s="191" t="s">
        <v>225</v>
      </c>
      <c r="J19" s="263" t="s">
        <v>226</v>
      </c>
      <c r="K19" s="264" t="s">
        <v>71</v>
      </c>
      <c r="L19" s="233" t="s">
        <v>194</v>
      </c>
      <c r="M19" s="191" t="s">
        <v>195</v>
      </c>
      <c r="N19" s="191" t="s">
        <v>227</v>
      </c>
      <c r="O19" s="191" t="s">
        <v>228</v>
      </c>
      <c r="P19" s="191" t="s">
        <v>229</v>
      </c>
      <c r="Q19" s="191" t="s">
        <v>230</v>
      </c>
      <c r="R19" s="191" t="s">
        <v>231</v>
      </c>
      <c r="S19" s="191" t="s">
        <v>232</v>
      </c>
      <c r="T19" s="191" t="s">
        <v>233</v>
      </c>
      <c r="U19" s="191" t="s">
        <v>234</v>
      </c>
      <c r="V19" s="191" t="s">
        <v>235</v>
      </c>
      <c r="W19" s="191" t="s">
        <v>236</v>
      </c>
      <c r="X19" s="191" t="s">
        <v>237</v>
      </c>
      <c r="Y19" s="191" t="s">
        <v>238</v>
      </c>
      <c r="Z19" s="191" t="s">
        <v>239</v>
      </c>
      <c r="AA19" s="191" t="s">
        <v>240</v>
      </c>
      <c r="AB19" s="191" t="s">
        <v>241</v>
      </c>
      <c r="AC19" s="191" t="s">
        <v>242</v>
      </c>
      <c r="AE19" s="151">
        <v>1</v>
      </c>
    </row>
    <row r="20" spans="1:31" s="157" customFormat="1" ht="18.75" customHeight="1" thickTop="1" thickBot="1">
      <c r="A20"/>
      <c r="B20" s="214" t="s">
        <v>112</v>
      </c>
      <c r="C20" s="234"/>
      <c r="D20" s="234"/>
      <c r="E20" s="405" t="s">
        <v>285</v>
      </c>
      <c r="F20" s="405"/>
      <c r="G20" s="405"/>
      <c r="H20" s="235">
        <v>70</v>
      </c>
      <c r="I20" s="265" t="s">
        <v>286</v>
      </c>
      <c r="J20" s="265"/>
      <c r="K20" s="264" t="s">
        <v>71</v>
      </c>
      <c r="L20" s="407" t="s">
        <v>287</v>
      </c>
      <c r="M20" s="236"/>
      <c r="N20" s="236"/>
      <c r="O20" s="236"/>
      <c r="P20" s="236"/>
      <c r="Q20" s="236"/>
      <c r="R20" s="409" t="s">
        <v>244</v>
      </c>
      <c r="S20" s="409"/>
      <c r="T20" s="410" t="s">
        <v>217</v>
      </c>
      <c r="U20" s="410"/>
      <c r="V20" s="404" t="s">
        <v>245</v>
      </c>
      <c r="W20" s="404" t="s">
        <v>246</v>
      </c>
      <c r="X20" s="404" t="s">
        <v>247</v>
      </c>
      <c r="Y20" s="404" t="s">
        <v>248</v>
      </c>
      <c r="Z20" s="404" t="s">
        <v>249</v>
      </c>
      <c r="AA20" s="404" t="s">
        <v>250</v>
      </c>
      <c r="AB20" s="404" t="s">
        <v>251</v>
      </c>
      <c r="AC20" s="238"/>
      <c r="AE20" s="151">
        <v>1</v>
      </c>
    </row>
    <row r="21" spans="1:31" s="157" customFormat="1" ht="18.75" customHeight="1" thickTop="1">
      <c r="A21"/>
      <c r="B21" s="214" t="s">
        <v>112</v>
      </c>
      <c r="C21" s="266">
        <v>0</v>
      </c>
      <c r="D21" s="266"/>
      <c r="E21" s="406"/>
      <c r="F21" s="406"/>
      <c r="G21" s="406"/>
      <c r="H21" s="267"/>
      <c r="I21" s="268" t="s">
        <v>288</v>
      </c>
      <c r="J21" s="269" t="s">
        <v>289</v>
      </c>
      <c r="K21" s="264" t="s">
        <v>71</v>
      </c>
      <c r="L21" s="408"/>
      <c r="M21" s="236"/>
      <c r="N21" s="236"/>
      <c r="O21" s="236"/>
      <c r="P21" s="236"/>
      <c r="Q21" s="236"/>
      <c r="R21" s="240" t="s">
        <v>253</v>
      </c>
      <c r="S21" s="240" t="s">
        <v>253</v>
      </c>
      <c r="T21" s="237" t="s">
        <v>254</v>
      </c>
      <c r="U21" s="237" t="s">
        <v>255</v>
      </c>
      <c r="V21" s="404"/>
      <c r="W21" s="404"/>
      <c r="X21" s="404"/>
      <c r="Y21" s="404"/>
      <c r="Z21" s="404"/>
      <c r="AA21" s="404"/>
      <c r="AB21" s="404"/>
      <c r="AC21" s="238"/>
      <c r="AE21" s="151">
        <v>1</v>
      </c>
    </row>
    <row r="22" spans="1:31" s="157" customFormat="1" ht="19.5" customHeight="1">
      <c r="A22"/>
      <c r="B22" s="214" t="s">
        <v>112</v>
      </c>
      <c r="C22" s="241">
        <f>IF(AND(F22&lt;&gt;"", LEN(TRIM(F22))&gt;0), MAX(C$21:C21)+1, "")</f>
        <v>1</v>
      </c>
      <c r="D22" s="241" t="str" cm="1">
        <f t="array" ref="D22">IFERROR(INDEX($F$22:F$291, MATCH(ROW()-MIN(ROW($F$22:F$291))+1, $C$22:C$291, 0)), "")</f>
        <v>bœuf bourguignon de grand-mère</v>
      </c>
      <c r="E22" s="270" t="str">
        <f>(SUBSTITUTE(SUBSTITUTE(J22,CHAR(13)&amp;CHAR(10)," "),CHAR(10)," "))</f>
        <v>bœuf bourguignon de grand-mère</v>
      </c>
      <c r="F22" s="271" t="str">
        <f>IF(LEN(E27)&lt;$H$20,E22,LEFT(E27,FIND("¤",SUBSTITUTE(LEFT(E27,$H$20+1)," ","¤",LEN(LEFT(E27,$H$20+1))-LEN(SUBSTITUTE(LEFT(E27,$H$20+1)," ",""))))))</f>
        <v>bœuf bourguignon de grand-mère</v>
      </c>
      <c r="G22" s="272" t="str">
        <f>" ◄ "&amp;ROW()</f>
        <v xml:space="preserve"> ◄ 22</v>
      </c>
      <c r="H22" s="267" t="str">
        <f t="shared" ref="H22:H66" si="3">IF(H$20=0, "0 en trop", IF(LEN(J22) &gt; H$20, LEN(J22) - H$20 &amp; " car. en trop", LEN(J22) &amp; " car."))</f>
        <v>30 car.</v>
      </c>
      <c r="I22" s="273" t="str">
        <f t="shared" ref="I22:I66" si="4">TEXT(ROUND(LEN(J22)/H$20, 1), "0.0") &amp; " lignes"</f>
        <v>0.4 lignes</v>
      </c>
      <c r="J22" s="274" t="s">
        <v>256</v>
      </c>
      <c r="K22" s="264" t="s">
        <v>71</v>
      </c>
      <c r="L22" s="275" t="str">
        <f t="shared" ref="L22:L85" si="5">X22</f>
        <v>bœuf bourguignon de grand-mère</v>
      </c>
      <c r="M22" s="242" t="str">
        <f t="shared" ref="M22:M85" si="6">IF(LEN(SUBSTITUTE(D22, M$18, "")) &lt; LEN(D22), SUBSTITUTE(D22, M$18, ""), D22)</f>
        <v>bœuf bourguignon de grand-mère</v>
      </c>
      <c r="N22" s="242" t="str">
        <f>IF(LEN(SUBSTITUTE(M22, N$18, "")) &lt; LEN(M22), SUBSTITUTE(M22, N$18, ""), M22)</f>
        <v>bœuf bourguignon de grand-mère</v>
      </c>
      <c r="O22" s="242" t="str">
        <f>IF(LEN(SUBSTITUTE(N22, O$18, "")) &lt; LEN(N22), SUBSTITUTE(N22, O$18, ""), N22)</f>
        <v>bœuf bourguignon de grand-mère</v>
      </c>
      <c r="P22" s="242" t="str">
        <f>IF(LEN(SUBSTITUTE(O22, P$18, "")) &lt; LEN(O22), SUBSTITUTE(O22, P$18, ""), O22)</f>
        <v>bœuf bourguignon de grand-mère</v>
      </c>
      <c r="Q22" s="242" t="s">
        <v>71</v>
      </c>
      <c r="R22" s="276"/>
      <c r="S22" s="277"/>
      <c r="T22" s="243"/>
      <c r="U22" s="244"/>
      <c r="V22" s="245" t="str">
        <f t="shared" ref="V22:V95" si="7">IF(S22&lt;&gt;"", TRIM(SUBSTITUTE(SUBSTITUTE(P22, TRIM(R22), ""), TRIM(S22), "")), TRIM(SUBSTITUTE(P22, TRIM(R22), "")))</f>
        <v>bœuf bourguignon de grand-mère</v>
      </c>
      <c r="W22" s="246" t="str">
        <f t="shared" ref="W22:W95" si="8">SUBSTITUTE(V22,T22,U22)</f>
        <v>bœuf bourguignon de grand-mère</v>
      </c>
      <c r="X22" s="247" t="str">
        <f t="shared" ref="X22:X95" si="9">TRIM(SUBSTITUTE(W22,T22,U22))</f>
        <v>bœuf bourguignon de grand-mère</v>
      </c>
      <c r="Y22" s="248">
        <f>IF(ISBLANK(#REF!),"",LEN(L22)-LEN(SUBSTITUTE(L22," ",""))+1)</f>
        <v>4</v>
      </c>
      <c r="Z22" s="249">
        <f t="shared" ref="Z22:Z95" si="10">AB22-AA22</f>
        <v>27</v>
      </c>
      <c r="AA22" s="248">
        <f t="shared" ref="AA22:AA95" si="11">LEN(TRIM(L22)) - LEN(SUBSTITUTE(TRIM(L22), " ", ""))</f>
        <v>3</v>
      </c>
      <c r="AB22" s="248">
        <f t="shared" ref="AB22:AB95" si="12">LEN(L22)</f>
        <v>30</v>
      </c>
      <c r="AC22" s="94"/>
      <c r="AE22" s="151">
        <v>1</v>
      </c>
    </row>
    <row r="23" spans="1:31" s="157" customFormat="1" ht="19.5" customHeight="1">
      <c r="A23"/>
      <c r="B23" s="250" t="str">
        <f t="shared" ref="B23:B48" si="13">IF(OR(LEN(M23)&gt;1),"A", "►")</f>
        <v>A</v>
      </c>
      <c r="C23" s="241" t="str">
        <f>IF(AND(F23&lt;&gt;"", LEN(TRIM(F23))&gt;0), MAX(C$21:C22)+1, "")</f>
        <v/>
      </c>
      <c r="D23" s="241" t="str" cm="1">
        <f t="array" ref="D23">IFERROR(INDEX($F$22:F$291, MATCH(ROW()-MIN(ROW($F$22:F$291))+1, $C$22:C$291, 0)), "")</f>
        <v>Préparation</v>
      </c>
      <c r="E23" s="278" t="str">
        <f>(TRIM(SUBSTITUTE(SUBSTITUTE(SUBSTITUTE(SUBSTITUTE(SUBSTITUTE(E22," .",".")," ;",";")," :",":"),",",","),",","")))</f>
        <v>bœuf bourguignon de grand-mère</v>
      </c>
      <c r="F23" s="271" t="str">
        <f>IFERROR(IF(LEN(E27) &gt; LEN(F22), LEFT(RIGHT(E27, LEN(E27) - LEN(F22)), FIND("¤", SUBSTITUTE(LEFT(RIGHT(E27, LEN(E27) - LEN(F22)), $H$20+1), " ", "¤", LEN(LEFT(RIGHT(E27, LEN(E27) - LEN(F22)), $H$20+1)) - LEN(SUBSTITUTE(LEFT(RIGHT(E27, LEN(E27) - LEN(F22)), $H$20+1), " ", ""))))), ""), "")</f>
        <v/>
      </c>
      <c r="G23" s="272" t="str">
        <f>" ◄ "&amp;ROW()</f>
        <v xml:space="preserve"> ◄ 23</v>
      </c>
      <c r="H23" s="267" t="str">
        <f t="shared" si="3"/>
        <v>11 car.</v>
      </c>
      <c r="I23" s="273" t="str">
        <f t="shared" si="4"/>
        <v>0.2 lignes</v>
      </c>
      <c r="J23" s="274" t="s">
        <v>257</v>
      </c>
      <c r="K23" s="264" t="s">
        <v>71</v>
      </c>
      <c r="L23" s="275" t="str">
        <f t="shared" si="5"/>
        <v>Préparation</v>
      </c>
      <c r="M23" s="242" t="str">
        <f t="shared" si="6"/>
        <v>Préparation</v>
      </c>
      <c r="N23" s="242" t="str">
        <f t="shared" ref="N23:P38" si="14">IF(LEN(SUBSTITUTE(M23, N$18, "")) &lt; LEN(M23), SUBSTITUTE(M23, N$18, ""), M23)</f>
        <v>Préparation</v>
      </c>
      <c r="O23" s="242" t="str">
        <f t="shared" si="14"/>
        <v>Préparation</v>
      </c>
      <c r="P23" s="242" t="str">
        <f t="shared" si="14"/>
        <v>Préparation</v>
      </c>
      <c r="Q23" s="242" t="s">
        <v>71</v>
      </c>
      <c r="R23" s="276"/>
      <c r="S23" s="277"/>
      <c r="T23" s="243"/>
      <c r="U23" s="244"/>
      <c r="V23" s="245" t="str">
        <f t="shared" si="7"/>
        <v>Préparation</v>
      </c>
      <c r="W23" s="246" t="str">
        <f t="shared" si="8"/>
        <v>Préparation</v>
      </c>
      <c r="X23" s="247" t="str">
        <f t="shared" si="9"/>
        <v>Préparation</v>
      </c>
      <c r="Y23" s="248">
        <f>IF(ISBLANK(#REF!),"",LEN(L23)-LEN(SUBSTITUTE(L23," ",""))+1)</f>
        <v>1</v>
      </c>
      <c r="Z23" s="249">
        <f t="shared" si="10"/>
        <v>11</v>
      </c>
      <c r="AA23" s="248">
        <f t="shared" si="11"/>
        <v>0</v>
      </c>
      <c r="AB23" s="248">
        <f t="shared" si="12"/>
        <v>11</v>
      </c>
      <c r="AC23" s="94"/>
      <c r="AE23" s="151">
        <v>1</v>
      </c>
    </row>
    <row r="24" spans="1:31" s="157" customFormat="1" ht="19.5" customHeight="1">
      <c r="A24"/>
      <c r="B24" s="250" t="str">
        <f t="shared" si="13"/>
        <v>A</v>
      </c>
      <c r="C24" s="241" t="str">
        <f>IF(AND(F24&lt;&gt;"", LEN(TRIM(F24))&gt;0), MAX(C$21:C23)+1, "")</f>
        <v/>
      </c>
      <c r="D24" s="241" t="str" cm="1">
        <f t="array" ref="D24">IFERROR(INDEX($F$22:F$291, MATCH(ROW()-MIN(ROW($F$22:F$291))+1, $C$22:C$291, 0)), "")</f>
        <v>Portez à ébullition, puis baissez le feu et</v>
      </c>
      <c r="E24" s="278" t="str">
        <f>(SUBSTITUTE(SUBSTITUTE(SUBSTITUTE(SUBSTITUTE(SUBSTITUTE(SUBSTITUTE(E23,",",";"),".",";"),";",";"),"-",";"),":",";"),"?",";"))</f>
        <v>bœuf bourguignon de grand;mère</v>
      </c>
      <c r="F24" s="271" t="str">
        <f>IFERROR(IF(LEN(E27)&gt;LEN(F22)+LEN(F23),LEFT(RIGHT(E27,LEN(E27)-LEN(F22)-LEN(F23)),FIND("¤",SUBSTITUTE(LEFT(RIGHT(E27,LEN(E27)-LEN(F22)-LEN(F23)),$H$20+1)," ","¤",LEN(LEFT(RIGHT(E27,LEN(E27)-LEN(F22)-LEN(F23)),$H$20+1))-LEN(SUBSTITUTE(LEFT(RIGHT(E27,LEN(E27)-LEN(F22)-LEN(F23)),$H$20+1)," ",""))))),""),"")</f>
        <v/>
      </c>
      <c r="G24" s="272" t="str">
        <f t="shared" ref="G24:G87" si="15">" ◄ "&amp;ROW()</f>
        <v xml:space="preserve"> ◄ 24</v>
      </c>
      <c r="H24" s="267" t="str">
        <f t="shared" si="3"/>
        <v>0 car.</v>
      </c>
      <c r="I24" s="273" t="str">
        <f t="shared" si="4"/>
        <v>0.0 lignes</v>
      </c>
      <c r="J24" s="274"/>
      <c r="K24" s="264" t="s">
        <v>71</v>
      </c>
      <c r="L24" s="275" t="str">
        <f t="shared" si="5"/>
        <v>Portez à ébullition, puis baissez le feu et</v>
      </c>
      <c r="M24" s="242" t="str">
        <f t="shared" si="6"/>
        <v>Portez à ébullition, puis baissez le feu et</v>
      </c>
      <c r="N24" s="242" t="str">
        <f t="shared" si="14"/>
        <v>Portez à ébullition, puis baissez le feu et</v>
      </c>
      <c r="O24" s="242" t="str">
        <f t="shared" si="14"/>
        <v>Portez à ébullition, puis baissez le feu et</v>
      </c>
      <c r="P24" s="242" t="str">
        <f t="shared" si="14"/>
        <v>Portez à ébullition, puis baissez le feu et</v>
      </c>
      <c r="Q24" s="242" t="s">
        <v>71</v>
      </c>
      <c r="R24" s="276"/>
      <c r="S24" s="277"/>
      <c r="T24" s="243"/>
      <c r="U24" s="244"/>
      <c r="V24" s="245" t="str">
        <f t="shared" si="7"/>
        <v>Portez à ébullition, puis baissez le feu et</v>
      </c>
      <c r="W24" s="246" t="str">
        <f t="shared" si="8"/>
        <v>Portez à ébullition, puis baissez le feu et</v>
      </c>
      <c r="X24" s="247" t="str">
        <f t="shared" si="9"/>
        <v>Portez à ébullition, puis baissez le feu et</v>
      </c>
      <c r="Y24" s="248">
        <f>IF(ISBLANK(#REF!),"",LEN(L24)-LEN(SUBSTITUTE(L24," ",""))+1)</f>
        <v>8</v>
      </c>
      <c r="Z24" s="249">
        <f t="shared" si="10"/>
        <v>36</v>
      </c>
      <c r="AA24" s="248">
        <f t="shared" si="11"/>
        <v>7</v>
      </c>
      <c r="AB24" s="248">
        <f t="shared" si="12"/>
        <v>43</v>
      </c>
      <c r="AC24" s="94"/>
      <c r="AE24" s="151">
        <v>1</v>
      </c>
    </row>
    <row r="25" spans="1:31" s="157" customFormat="1" ht="19.5" customHeight="1">
      <c r="A25"/>
      <c r="B25" s="250" t="str">
        <f t="shared" si="13"/>
        <v>A</v>
      </c>
      <c r="C25" s="241" t="str">
        <f>IF(AND(F25&lt;&gt;"", LEN(TRIM(F25))&gt;0), MAX(C$21:C24)+1, "")</f>
        <v/>
      </c>
      <c r="D25" s="241" t="str" cm="1">
        <f t="array" ref="D25">IFERROR(INDEX($F$22:F$291, MATCH(ROW()-MIN(ROW($F$22:F$291))+1, $C$22:C$291, 0)), "")</f>
        <v xml:space="preserve">1 Coupez la viande en cubes d’environ 4 cm et mettez la dans un grand </v>
      </c>
      <c r="E25" s="278" t="str">
        <f>(SUBSTITUTE(E24,"."," "))</f>
        <v>bœuf bourguignon de grand;mère</v>
      </c>
      <c r="F25" s="271" t="str">
        <f>IFERROR(LEFT(RIGHT(E27,LEN(E27)-LEN(F22)-LEN(F23)-LEN(F24)),FIND("¤",SUBSTITUTE(LEFT(RIGHT(E27,LEN(E27)-LEN(F22)-LEN(F23)-LEN(F24)),$H$20+1)," ","¤",LEN(LEFT(RIGHT(E27,LEN(E27)-LEN(F22)-LEN(F23)-LEN(F24)),$H$20+1))-LEN(SUBSTITUTE(LEFT(RIGHT(E27,LEN(E27)-LEN(F22)-LEN(F23)-LEN(F24)),$H$20+1)," ",""))))),"")</f>
        <v/>
      </c>
      <c r="G25" s="272" t="str">
        <f t="shared" si="15"/>
        <v xml:space="preserve"> ◄ 25</v>
      </c>
      <c r="H25" s="267" t="str">
        <f t="shared" si="3"/>
        <v>43 car.</v>
      </c>
      <c r="I25" s="273" t="str">
        <f t="shared" si="4"/>
        <v>0.6 lignes</v>
      </c>
      <c r="J25" s="274" t="s">
        <v>258</v>
      </c>
      <c r="K25" s="264" t="s">
        <v>71</v>
      </c>
      <c r="L25" s="275" t="str">
        <f t="shared" si="5"/>
        <v>1 Coupez la viande en cubes d’environ 4 cm et mettez la dans un grand</v>
      </c>
      <c r="M25" s="242" t="str">
        <f t="shared" si="6"/>
        <v xml:space="preserve">1 Coupez la viande en cubes d’environ 4 cm et mettez la dans un grand </v>
      </c>
      <c r="N25" s="242" t="str">
        <f t="shared" si="14"/>
        <v xml:space="preserve">1 Coupez la viande en cubes d’environ 4 cm et mettez la dans un grand </v>
      </c>
      <c r="O25" s="242" t="str">
        <f t="shared" si="14"/>
        <v xml:space="preserve">1 Coupez la viande en cubes d’environ 4 cm et mettez la dans un grand </v>
      </c>
      <c r="P25" s="242" t="str">
        <f t="shared" si="14"/>
        <v xml:space="preserve">1 Coupez la viande en cubes d’environ 4 cm et mettez la dans un grand </v>
      </c>
      <c r="Q25" s="242" t="s">
        <v>71</v>
      </c>
      <c r="R25" s="276"/>
      <c r="S25" s="277"/>
      <c r="T25" s="243"/>
      <c r="U25" s="244"/>
      <c r="V25" s="245" t="str">
        <f t="shared" si="7"/>
        <v>1 Coupez la viande en cubes d’environ 4 cm et mettez la dans un grand</v>
      </c>
      <c r="W25" s="246" t="str">
        <f t="shared" si="8"/>
        <v>1 Coupez la viande en cubes d’environ 4 cm et mettez la dans un grand</v>
      </c>
      <c r="X25" s="247" t="str">
        <f t="shared" si="9"/>
        <v>1 Coupez la viande en cubes d’environ 4 cm et mettez la dans un grand</v>
      </c>
      <c r="Y25" s="248">
        <f>IF(ISBLANK(#REF!),"",LEN(L25)-LEN(SUBSTITUTE(L25," ",""))+1)</f>
        <v>15</v>
      </c>
      <c r="Z25" s="249">
        <f t="shared" si="10"/>
        <v>55</v>
      </c>
      <c r="AA25" s="248">
        <f t="shared" si="11"/>
        <v>14</v>
      </c>
      <c r="AB25" s="248">
        <f t="shared" si="12"/>
        <v>69</v>
      </c>
      <c r="AC25" s="94"/>
      <c r="AE25" s="151">
        <v>1</v>
      </c>
    </row>
    <row r="26" spans="1:31" s="157" customFormat="1" ht="19.5" customHeight="1">
      <c r="A26"/>
      <c r="B26" s="250" t="str">
        <f t="shared" si="13"/>
        <v>A</v>
      </c>
      <c r="C26" s="241" t="str">
        <f>IF(AND(F26&lt;&gt;"", LEN(TRIM(F26))&gt;0), MAX(C$21:C25)+1, "")</f>
        <v/>
      </c>
      <c r="D26" s="241" t="str" cm="1">
        <f t="array" ref="D26">IFERROR(INDEX($F$22:F$291, MATCH(ROW()-MIN(ROW($F$22:F$291))+1, $C$22:C$291, 0)), "")</f>
        <v xml:space="preserve">saladier Ajoutez y les oignons coupés en rondelles les carottes </v>
      </c>
      <c r="E26" s="279" t="str">
        <f>SUBSTITUTE(SUBSTITUTE(E25,";"," "),","," ")</f>
        <v>bœuf bourguignon de grand mère</v>
      </c>
      <c r="F26" s="271" t="str">
        <f>IFERROR(LEFT(RIGHT(E27,LEN(E27)-LEN(F22)-LEN(F23)-LEN(F24)-LEN(F25)),FIND("¤",SUBSTITUTE(LEFT(RIGHT(E27,LEN(E27)-LEN(F22)-LEN(F23)-LEN(F24)-LEN(F25)),$H$20+1)," ","¤",LEN(LEFT(RIGHT(E27,LEN(E27)-LEN(F22)-LEN(F23)-LEN(F24)-LEN(F25)),$H$20+1))-LEN(SUBSTITUTE(LEFT(RIGHT(E27,LEN(E27)-LEN(F22)-LEN(F23)-LEN(F24)-LEN(F25)),$H$20+1)," ",""))))),"")</f>
        <v/>
      </c>
      <c r="G26" s="272" t="str">
        <f t="shared" si="15"/>
        <v xml:space="preserve"> ◄ 26</v>
      </c>
      <c r="H26" s="267" t="str">
        <f t="shared" si="3"/>
        <v>0 car.</v>
      </c>
      <c r="I26" s="273" t="str">
        <f t="shared" si="4"/>
        <v>0.0 lignes</v>
      </c>
      <c r="J26" s="274"/>
      <c r="K26" s="264" t="s">
        <v>71</v>
      </c>
      <c r="L26" s="275" t="str">
        <f t="shared" si="5"/>
        <v>saladier Ajoutez y les oignons coupés en rondelles les carottes</v>
      </c>
      <c r="M26" s="242" t="str">
        <f t="shared" si="6"/>
        <v xml:space="preserve">saladier Ajoutez y les oignons coupés en rondelles les carottes </v>
      </c>
      <c r="N26" s="242" t="str">
        <f t="shared" si="14"/>
        <v xml:space="preserve">saladier Ajoutez y les oignons coupés en rondelles les carottes </v>
      </c>
      <c r="O26" s="242" t="str">
        <f t="shared" si="14"/>
        <v xml:space="preserve">saladier Ajoutez y les oignons coupés en rondelles les carottes </v>
      </c>
      <c r="P26" s="242" t="str">
        <f t="shared" si="14"/>
        <v xml:space="preserve">saladier Ajoutez y les oignons coupés en rondelles les carottes </v>
      </c>
      <c r="Q26" s="242" t="s">
        <v>71</v>
      </c>
      <c r="R26" s="276"/>
      <c r="S26" s="277"/>
      <c r="T26" s="243"/>
      <c r="U26" s="244"/>
      <c r="V26" s="245" t="str">
        <f t="shared" si="7"/>
        <v>saladier Ajoutez y les oignons coupés en rondelles les carottes</v>
      </c>
      <c r="W26" s="246" t="str">
        <f t="shared" si="8"/>
        <v>saladier Ajoutez y les oignons coupés en rondelles les carottes</v>
      </c>
      <c r="X26" s="247" t="str">
        <f t="shared" si="9"/>
        <v>saladier Ajoutez y les oignons coupés en rondelles les carottes</v>
      </c>
      <c r="Y26" s="248">
        <f>IF(ISBLANK(#REF!),"",LEN(L26)-LEN(SUBSTITUTE(L26," ",""))+1)</f>
        <v>10</v>
      </c>
      <c r="Z26" s="249">
        <f t="shared" si="10"/>
        <v>54</v>
      </c>
      <c r="AA26" s="248">
        <f t="shared" si="11"/>
        <v>9</v>
      </c>
      <c r="AB26" s="248">
        <f t="shared" si="12"/>
        <v>63</v>
      </c>
      <c r="AC26" s="94"/>
      <c r="AE26" s="151">
        <v>1</v>
      </c>
    </row>
    <row r="27" spans="1:31" s="157" customFormat="1" ht="15.6" customHeight="1">
      <c r="A27"/>
      <c r="B27" s="250" t="str">
        <f t="shared" si="13"/>
        <v>A</v>
      </c>
      <c r="C27" s="241" t="str">
        <f>IF(AND(F27&lt;&gt;"", LEN(TRIM(F27))&gt;0), MAX(C$21:C26)+1, "")</f>
        <v/>
      </c>
      <c r="D27" s="241" t="str" cm="1">
        <f t="array" ref="D27">IFERROR(INDEX($F$22:F$291, MATCH(ROW()-MIN(ROW($F$22:F$291))+1, $C$22:C$291, 0)), "")</f>
        <v xml:space="preserve">coupées en rondelles les lardons l’ail émincé et le bouquet garni </v>
      </c>
      <c r="E27" s="280" t="str">
        <f>(SUBSTITUTE(SUBSTITUTE(SUBSTITUTE(E26,"  "," "),"  "," "),"  "," "))</f>
        <v>bœuf bourguignon de grand mère</v>
      </c>
      <c r="F27" s="271" t="str">
        <f>IF(LEN(E27) &gt; LEN(F22) + LEN(F23) + LEN(F24)+ LEN(F25) + LEN(F26), RIGHT(E27, LEN(E27) - LEN(F22) - LEN(F23) - LEN(F24) - LEN(F25) - LEN(F26)), "")</f>
        <v/>
      </c>
      <c r="G27" s="272" t="str">
        <f t="shared" si="15"/>
        <v xml:space="preserve"> ◄ 27</v>
      </c>
      <c r="H27" s="267" t="str">
        <f t="shared" si="3"/>
        <v>214 car. en trop</v>
      </c>
      <c r="I27" s="273" t="str">
        <f t="shared" si="4"/>
        <v>4.1 lignes</v>
      </c>
      <c r="J27" s="274" t="s">
        <v>180</v>
      </c>
      <c r="K27" s="264" t="s">
        <v>71</v>
      </c>
      <c r="L27" s="275" t="str">
        <f t="shared" si="5"/>
        <v>coupées en rondelles les lardons l’ail émincé et le bouquet garni</v>
      </c>
      <c r="M27" s="242" t="str">
        <f t="shared" si="6"/>
        <v xml:space="preserve">coupées en rondelles les lardons l’ail émincé et le bouquet garni </v>
      </c>
      <c r="N27" s="242" t="str">
        <f t="shared" si="14"/>
        <v xml:space="preserve">coupées en rondelles les lardons l’ail émincé et le bouquet garni </v>
      </c>
      <c r="O27" s="242" t="str">
        <f t="shared" si="14"/>
        <v xml:space="preserve">coupées en rondelles les lardons l’ail émincé et le bouquet garni </v>
      </c>
      <c r="P27" s="242" t="str">
        <f t="shared" si="14"/>
        <v xml:space="preserve">coupées en rondelles les lardons l’ail émincé et le bouquet garni </v>
      </c>
      <c r="Q27" s="242" t="s">
        <v>71</v>
      </c>
      <c r="R27" s="276"/>
      <c r="S27" s="277"/>
      <c r="T27" s="243"/>
      <c r="U27" s="244"/>
      <c r="V27" s="245" t="str">
        <f t="shared" si="7"/>
        <v>coupées en rondelles les lardons l’ail émincé et le bouquet garni</v>
      </c>
      <c r="W27" s="246" t="str">
        <f t="shared" si="8"/>
        <v>coupées en rondelles les lardons l’ail émincé et le bouquet garni</v>
      </c>
      <c r="X27" s="247" t="str">
        <f t="shared" si="9"/>
        <v>coupées en rondelles les lardons l’ail émincé et le bouquet garni</v>
      </c>
      <c r="Y27" s="248">
        <f>IF(ISBLANK(#REF!),"",LEN(L27)-LEN(SUBSTITUTE(L27," ",""))+1)</f>
        <v>11</v>
      </c>
      <c r="Z27" s="249">
        <f t="shared" si="10"/>
        <v>55</v>
      </c>
      <c r="AA27" s="248">
        <f t="shared" si="11"/>
        <v>10</v>
      </c>
      <c r="AB27" s="248">
        <f t="shared" si="12"/>
        <v>65</v>
      </c>
      <c r="AC27" s="94"/>
      <c r="AE27" s="151">
        <v>1</v>
      </c>
    </row>
    <row r="28" spans="1:31" s="157" customFormat="1" ht="15.6" customHeight="1">
      <c r="A28"/>
      <c r="B28" s="250" t="str">
        <f t="shared" si="13"/>
        <v>A</v>
      </c>
      <c r="C28" s="241">
        <f>IF(AND(F28&lt;&gt;"", LEN(TRIM(F28))&gt;0), MAX(C$21:C27)+1, "")</f>
        <v>2</v>
      </c>
      <c r="D28" s="241" t="str" cm="1">
        <f t="array" ref="D28">IFERROR(INDEX($F$22:F$291, MATCH(ROW()-MIN(ROW($F$22:F$291))+1, $C$22:C$291, 0)), "")</f>
        <v xml:space="preserve">Versez le vin rouge sur le tout et laissez mariner au frais pendant 24 </v>
      </c>
      <c r="E28" s="270" t="str">
        <f>(SUBSTITUTE(SUBSTITUTE(J23,CHAR(13)&amp;CHAR(10)," "),CHAR(10)," "))</f>
        <v>Préparation</v>
      </c>
      <c r="F28" s="281" t="str">
        <f>IF(LEN(E33)&lt;$H$20,E28,LEFT(E33,FIND("¤",SUBSTITUTE(LEFT(E33,$H$20+1)," ","¤",LEN(LEFT(E33,$H$20+1))-LEN(SUBSTITUTE(LEFT(E33,$H$20+1)," ",""))))))</f>
        <v>Préparation</v>
      </c>
      <c r="G28" s="282" t="str">
        <f t="shared" si="15"/>
        <v xml:space="preserve"> ◄ 28</v>
      </c>
      <c r="H28" s="267" t="str">
        <f t="shared" si="3"/>
        <v>32 car. en trop</v>
      </c>
      <c r="I28" s="273" t="str">
        <f t="shared" si="4"/>
        <v>1.5 lignes</v>
      </c>
      <c r="J28" s="274" t="s">
        <v>259</v>
      </c>
      <c r="K28" s="264" t="s">
        <v>71</v>
      </c>
      <c r="L28" s="275" t="str">
        <f t="shared" si="5"/>
        <v>Versez le vin rouge sur le tout et laissez mariner au frais pendant 24</v>
      </c>
      <c r="M28" s="242" t="str">
        <f t="shared" si="6"/>
        <v xml:space="preserve">Versez le vin rouge sur le tout et laissez mariner au frais pendant 24 </v>
      </c>
      <c r="N28" s="242" t="str">
        <f t="shared" si="14"/>
        <v xml:space="preserve">Versez le vin rouge sur le tout et laissez mariner au frais pendant 24 </v>
      </c>
      <c r="O28" s="242" t="str">
        <f t="shared" si="14"/>
        <v xml:space="preserve">Versez le vin rouge sur le tout et laissez mariner au frais pendant 24 </v>
      </c>
      <c r="P28" s="242" t="str">
        <f t="shared" si="14"/>
        <v xml:space="preserve">Versez le vin rouge sur le tout et laissez mariner au frais pendant 24 </v>
      </c>
      <c r="Q28" s="242" t="s">
        <v>71</v>
      </c>
      <c r="R28" s="276"/>
      <c r="S28" s="277"/>
      <c r="T28" s="243"/>
      <c r="U28" s="244"/>
      <c r="V28" s="245" t="str">
        <f t="shared" si="7"/>
        <v>Versez le vin rouge sur le tout et laissez mariner au frais pendant 24</v>
      </c>
      <c r="W28" s="246" t="str">
        <f t="shared" si="8"/>
        <v>Versez le vin rouge sur le tout et laissez mariner au frais pendant 24</v>
      </c>
      <c r="X28" s="247" t="str">
        <f t="shared" si="9"/>
        <v>Versez le vin rouge sur le tout et laissez mariner au frais pendant 24</v>
      </c>
      <c r="Y28" s="248">
        <f>IF(ISBLANK(#REF!),"",LEN(L28)-LEN(SUBSTITUTE(L28," ",""))+1)</f>
        <v>14</v>
      </c>
      <c r="Z28" s="249">
        <f t="shared" si="10"/>
        <v>57</v>
      </c>
      <c r="AA28" s="248">
        <f t="shared" si="11"/>
        <v>13</v>
      </c>
      <c r="AB28" s="248">
        <f t="shared" si="12"/>
        <v>70</v>
      </c>
      <c r="AC28" s="94"/>
      <c r="AE28" s="151">
        <v>1</v>
      </c>
    </row>
    <row r="29" spans="1:31" s="157" customFormat="1" ht="15.6" customHeight="1">
      <c r="A29"/>
      <c r="B29" s="250" t="str">
        <f t="shared" si="13"/>
        <v>A</v>
      </c>
      <c r="C29" s="241" t="str">
        <f>IF(AND(F29&lt;&gt;"", LEN(TRIM(F29))&gt;0), MAX(C$21:C28)+1, "")</f>
        <v/>
      </c>
      <c r="D29" s="241" t="str" cm="1">
        <f t="array" ref="D29">IFERROR(INDEX($F$22:F$291, MATCH(ROW()-MIN(ROW($F$22:F$291))+1, $C$22:C$291, 0)), "")</f>
        <v xml:space="preserve">heures </v>
      </c>
      <c r="E29" s="283" t="str">
        <f>(TRIM(SUBSTITUTE(SUBSTITUTE(SUBSTITUTE(SUBSTITUTE(SUBSTITUTE(E28," .",".")," ;",";")," :",":"),",",","),",","")))</f>
        <v>Préparation</v>
      </c>
      <c r="F29" s="281" t="str">
        <f>IFERROR(IF(LEN(E33) &gt; LEN(F28), LEFT(RIGHT(E33, LEN(E33) - LEN(F28)), FIND("¤", SUBSTITUTE(LEFT(RIGHT(E33, LEN(E33) - LEN(F28)), $H$20+1), " ", "¤", LEN(LEFT(RIGHT(E33, LEN(E33) - LEN(F28)), $H$20+1)) - LEN(SUBSTITUTE(LEFT(RIGHT(E33, LEN(E33) - LEN(F28)), $H$20+1), " ", ""))))), ""), "")</f>
        <v/>
      </c>
      <c r="G29" s="282" t="str">
        <f t="shared" si="15"/>
        <v xml:space="preserve"> ◄ 29</v>
      </c>
      <c r="H29" s="267" t="str">
        <f t="shared" si="3"/>
        <v>101 car. en trop</v>
      </c>
      <c r="I29" s="273" t="str">
        <f t="shared" si="4"/>
        <v>2.4 lignes</v>
      </c>
      <c r="J29" s="274" t="s">
        <v>260</v>
      </c>
      <c r="K29" s="264" t="s">
        <v>71</v>
      </c>
      <c r="L29" s="275" t="str">
        <f t="shared" si="5"/>
        <v>heures</v>
      </c>
      <c r="M29" s="242" t="str">
        <f t="shared" si="6"/>
        <v xml:space="preserve">heures </v>
      </c>
      <c r="N29" s="242" t="str">
        <f t="shared" si="14"/>
        <v xml:space="preserve">heures </v>
      </c>
      <c r="O29" s="242" t="str">
        <f t="shared" si="14"/>
        <v xml:space="preserve">heures </v>
      </c>
      <c r="P29" s="242" t="str">
        <f t="shared" si="14"/>
        <v xml:space="preserve">heures </v>
      </c>
      <c r="Q29" s="242" t="s">
        <v>71</v>
      </c>
      <c r="R29" s="276"/>
      <c r="S29" s="277"/>
      <c r="T29" s="243"/>
      <c r="U29" s="244"/>
      <c r="V29" s="245" t="str">
        <f t="shared" si="7"/>
        <v>heures</v>
      </c>
      <c r="W29" s="246" t="str">
        <f t="shared" si="8"/>
        <v>heures</v>
      </c>
      <c r="X29" s="247" t="str">
        <f t="shared" si="9"/>
        <v>heures</v>
      </c>
      <c r="Y29" s="248">
        <f>IF(ISBLANK(#REF!),"",LEN(L29)-LEN(SUBSTITUTE(L29," ",""))+1)</f>
        <v>1</v>
      </c>
      <c r="Z29" s="249">
        <f t="shared" si="10"/>
        <v>6</v>
      </c>
      <c r="AA29" s="248">
        <f t="shared" si="11"/>
        <v>0</v>
      </c>
      <c r="AB29" s="248">
        <f t="shared" si="12"/>
        <v>6</v>
      </c>
      <c r="AC29" s="94"/>
      <c r="AE29" s="151">
        <v>1</v>
      </c>
    </row>
    <row r="30" spans="1:31" s="157" customFormat="1" ht="15.6" customHeight="1">
      <c r="A30"/>
      <c r="B30" s="250" t="str">
        <f t="shared" si="13"/>
        <v>A</v>
      </c>
      <c r="C30" s="241" t="str">
        <f>IF(AND(F30&lt;&gt;"", LEN(TRIM(F30))&gt;0), MAX(C$21:C29)+1, "")</f>
        <v/>
      </c>
      <c r="D30" s="241" t="str" cm="1">
        <f t="array" ref="D30">IFERROR(INDEX($F$22:F$291, MATCH(ROW()-MIN(ROW($F$22:F$291))+1, $C$22:C$291, 0)), "")</f>
        <v xml:space="preserve">2 Le lendemain sortez la viande et les légumes de la marinade et </v>
      </c>
      <c r="E30" s="283" t="str">
        <f>(SUBSTITUTE(SUBSTITUTE(SUBSTITUTE(SUBSTITUTE(SUBSTITUTE(SUBSTITUTE(E29,",",";"),".",";"),";",";"),"-",";"),":",";"),"?",";"))</f>
        <v>Préparation</v>
      </c>
      <c r="F30" s="281" t="str">
        <f>IFERROR(IF(LEN(E33)&gt;LEN(F28)+LEN(F29),LEFT(RIGHT(E33,LEN(E33)-LEN(F28)-LEN(F29)),FIND("¤",SUBSTITUTE(LEFT(RIGHT(E33,LEN(E33)-LEN(F28)-LEN(F29)),$H$20+1)," ","¤",LEN(LEFT(RIGHT(E33,LEN(E33)-LEN(F28)-LEN(F29)),$H$20+1))-LEN(SUBSTITUTE(LEFT(RIGHT(E33,LEN(E33)-LEN(F28)-LEN(F29)),$H$20+1)," ",""))))),""),"")</f>
        <v/>
      </c>
      <c r="G30" s="282" t="str">
        <f t="shared" si="15"/>
        <v xml:space="preserve"> ◄ 30</v>
      </c>
      <c r="H30" s="267" t="str">
        <f t="shared" si="3"/>
        <v>62 car. en trop</v>
      </c>
      <c r="I30" s="273" t="str">
        <f t="shared" si="4"/>
        <v>1.9 lignes</v>
      </c>
      <c r="J30" s="274" t="s">
        <v>261</v>
      </c>
      <c r="K30" s="264" t="s">
        <v>71</v>
      </c>
      <c r="L30" s="275" t="str">
        <f t="shared" si="5"/>
        <v>2 Le lendemain sortez la viande et les légumes de la marinade et</v>
      </c>
      <c r="M30" s="242" t="str">
        <f t="shared" si="6"/>
        <v xml:space="preserve">2 Le lendemain sortez la viande et les légumes de la marinade et </v>
      </c>
      <c r="N30" s="242" t="str">
        <f t="shared" si="14"/>
        <v xml:space="preserve">2 Le lendemain sortez la viande et les légumes de la marinade et </v>
      </c>
      <c r="O30" s="242" t="str">
        <f t="shared" si="14"/>
        <v xml:space="preserve">2 Le lendemain sortez la viande et les légumes de la marinade et </v>
      </c>
      <c r="P30" s="242" t="str">
        <f t="shared" si="14"/>
        <v xml:space="preserve">2 Le lendemain sortez la viande et les légumes de la marinade et </v>
      </c>
      <c r="Q30" s="242" t="s">
        <v>71</v>
      </c>
      <c r="R30" s="276"/>
      <c r="S30" s="277"/>
      <c r="T30" s="243"/>
      <c r="U30" s="244"/>
      <c r="V30" s="245" t="str">
        <f t="shared" si="7"/>
        <v>2 Le lendemain sortez la viande et les légumes de la marinade et</v>
      </c>
      <c r="W30" s="246" t="str">
        <f t="shared" si="8"/>
        <v>2 Le lendemain sortez la viande et les légumes de la marinade et</v>
      </c>
      <c r="X30" s="247" t="str">
        <f t="shared" si="9"/>
        <v>2 Le lendemain sortez la viande et les légumes de la marinade et</v>
      </c>
      <c r="Y30" s="248">
        <f>IF(ISBLANK(#REF!),"",LEN(L30)-LEN(SUBSTITUTE(L30," ",""))+1)</f>
        <v>13</v>
      </c>
      <c r="Z30" s="249">
        <f t="shared" si="10"/>
        <v>52</v>
      </c>
      <c r="AA30" s="248">
        <f t="shared" si="11"/>
        <v>12</v>
      </c>
      <c r="AB30" s="248">
        <f t="shared" si="12"/>
        <v>64</v>
      </c>
      <c r="AC30" s="94"/>
      <c r="AE30" s="151">
        <v>1</v>
      </c>
    </row>
    <row r="31" spans="1:31" s="157" customFormat="1" ht="18.75" customHeight="1">
      <c r="A31"/>
      <c r="B31" s="250" t="str">
        <f t="shared" si="13"/>
        <v>A</v>
      </c>
      <c r="C31" s="241" t="str">
        <f>IF(AND(F31&lt;&gt;"", LEN(TRIM(F31))&gt;0), MAX(C$21:C30)+1, "")</f>
        <v/>
      </c>
      <c r="D31" s="241" t="str" cm="1">
        <f t="array" ref="D31">IFERROR(INDEX($F$22:F$291, MATCH(ROW()-MIN(ROW($F$22:F$291))+1, $C$22:C$291, 0)), "")</f>
        <v xml:space="preserve">égouttez les Réservez la marinade </v>
      </c>
      <c r="E31" s="283" t="str">
        <f>(SUBSTITUTE(E30,"."," "))</f>
        <v>Préparation</v>
      </c>
      <c r="F31" s="281" t="str">
        <f>IFERROR(LEFT(RIGHT(E33,LEN(E33)-LEN(F28)-LEN(F29)-LEN(F30)),FIND("¤",SUBSTITUTE(LEFT(RIGHT(E33,LEN(E33)-LEN(F28)-LEN(F29)-LEN(F30)),$H$20+1)," ","¤",LEN(LEFT(RIGHT(E33,LEN(E33)-LEN(F28)-LEN(F29)-LEN(F30)),$H$20+1))-LEN(SUBSTITUTE(LEFT(RIGHT(E33,LEN(E33)-LEN(F28)-LEN(F29)-LEN(F30)),$H$20+1)," ",""))))),"")</f>
        <v/>
      </c>
      <c r="G31" s="282" t="str">
        <f t="shared" si="15"/>
        <v xml:space="preserve"> ◄ 31</v>
      </c>
      <c r="H31" s="267" t="str">
        <f t="shared" si="3"/>
        <v>84 car. en trop</v>
      </c>
      <c r="I31" s="273" t="str">
        <f t="shared" si="4"/>
        <v>2.2 lignes</v>
      </c>
      <c r="J31" s="274" t="s">
        <v>262</v>
      </c>
      <c r="K31" s="264" t="s">
        <v>71</v>
      </c>
      <c r="L31" s="275" t="str">
        <f t="shared" si="5"/>
        <v>égouttez les Réservez la marinade</v>
      </c>
      <c r="M31" s="242" t="str">
        <f t="shared" si="6"/>
        <v xml:space="preserve">égouttez les Réservez la marinade </v>
      </c>
      <c r="N31" s="242" t="str">
        <f t="shared" si="14"/>
        <v xml:space="preserve">égouttez les Réservez la marinade </v>
      </c>
      <c r="O31" s="242" t="str">
        <f t="shared" si="14"/>
        <v xml:space="preserve">égouttez les Réservez la marinade </v>
      </c>
      <c r="P31" s="242" t="str">
        <f t="shared" si="14"/>
        <v xml:space="preserve">égouttez les Réservez la marinade </v>
      </c>
      <c r="Q31" s="242" t="s">
        <v>71</v>
      </c>
      <c r="R31" s="276"/>
      <c r="S31" s="277"/>
      <c r="T31" s="243"/>
      <c r="U31" s="244"/>
      <c r="V31" s="245" t="str">
        <f t="shared" si="7"/>
        <v>égouttez les Réservez la marinade</v>
      </c>
      <c r="W31" s="246" t="str">
        <f t="shared" si="8"/>
        <v>égouttez les Réservez la marinade</v>
      </c>
      <c r="X31" s="247" t="str">
        <f t="shared" si="9"/>
        <v>égouttez les Réservez la marinade</v>
      </c>
      <c r="Y31" s="248">
        <f>IF(ISBLANK(#REF!),"",LEN(L31)-LEN(SUBSTITUTE(L31," ",""))+1)</f>
        <v>5</v>
      </c>
      <c r="Z31" s="249">
        <f t="shared" si="10"/>
        <v>29</v>
      </c>
      <c r="AA31" s="248">
        <f t="shared" si="11"/>
        <v>4</v>
      </c>
      <c r="AB31" s="248">
        <f t="shared" si="12"/>
        <v>33</v>
      </c>
      <c r="AC31" s="94"/>
      <c r="AE31" s="151">
        <v>1</v>
      </c>
    </row>
    <row r="32" spans="1:31" s="157" customFormat="1" ht="15.6" customHeight="1">
      <c r="A32"/>
      <c r="B32" s="250" t="str">
        <f t="shared" si="13"/>
        <v>A</v>
      </c>
      <c r="C32" s="241" t="str">
        <f>IF(AND(F32&lt;&gt;"", LEN(TRIM(F32))&gt;0), MAX(C$21:C31)+1, "")</f>
        <v/>
      </c>
      <c r="D32" s="241" t="str" cm="1">
        <f t="array" ref="D32">IFERROR(INDEX($F$22:F$291, MATCH(ROW()-MIN(ROW($F$22:F$291))+1, $C$22:C$291, 0)), "")</f>
        <v xml:space="preserve">3 Dans une cocotte en fonte faites chauffer l’huile d’olive à feu </v>
      </c>
      <c r="E32" s="284" t="str">
        <f>SUBSTITUTE(SUBSTITUTE(E31,";"," "),","," ")</f>
        <v>Préparation</v>
      </c>
      <c r="F32" s="281" t="str">
        <f>IFERROR(LEFT(RIGHT(E33,LEN(E33)-LEN(F28)-LEN(F29)-LEN(F30)-LEN(F31)),FIND("¤",SUBSTITUTE(LEFT(RIGHT(E33,LEN(E33)-LEN(F28)-LEN(F29)-LEN(F30)-LEN(F31)),$H$20+1)," ","¤",LEN(LEFT(RIGHT(E33,LEN(E33)-LEN(F28)-LEN(F29)-LEN(F30)-LEN(F31)),$H$20+1))-LEN(SUBSTITUTE(LEFT(RIGHT(E33,LEN(E33)-LEN(F28)-LEN(F29)-LEN(F30)-LEN(F31)),$H$20+1)," ",""))))),"")</f>
        <v/>
      </c>
      <c r="G32" s="282" t="str">
        <f t="shared" si="15"/>
        <v xml:space="preserve"> ◄ 32</v>
      </c>
      <c r="H32" s="267" t="str">
        <f t="shared" si="3"/>
        <v>109 car. en trop</v>
      </c>
      <c r="I32" s="273" t="str">
        <f t="shared" si="4"/>
        <v>2.6 lignes</v>
      </c>
      <c r="J32" s="274" t="s">
        <v>263</v>
      </c>
      <c r="K32" s="264" t="s">
        <v>71</v>
      </c>
      <c r="L32" s="275" t="str">
        <f t="shared" si="5"/>
        <v>3 Dans une cocotte en fonte faites chauffer l’huile d’olive à feu</v>
      </c>
      <c r="M32" s="242" t="str">
        <f t="shared" si="6"/>
        <v xml:space="preserve">3 Dans une cocotte en fonte faites chauffer l’huile d’olive à feu </v>
      </c>
      <c r="N32" s="242" t="str">
        <f t="shared" si="14"/>
        <v xml:space="preserve">3 Dans une cocotte en fonte faites chauffer l’huile d’olive à feu </v>
      </c>
      <c r="O32" s="242" t="str">
        <f t="shared" si="14"/>
        <v xml:space="preserve">3 Dans une cocotte en fonte faites chauffer l’huile d’olive à feu </v>
      </c>
      <c r="P32" s="242" t="str">
        <f t="shared" si="14"/>
        <v xml:space="preserve">3 Dans une cocotte en fonte faites chauffer l’huile d’olive à feu </v>
      </c>
      <c r="Q32" s="242" t="s">
        <v>71</v>
      </c>
      <c r="R32" s="276"/>
      <c r="S32" s="277"/>
      <c r="T32" s="243"/>
      <c r="U32" s="244"/>
      <c r="V32" s="245" t="str">
        <f t="shared" si="7"/>
        <v>3 Dans une cocotte en fonte faites chauffer l’huile d’olive à feu</v>
      </c>
      <c r="W32" s="246" t="str">
        <f t="shared" si="8"/>
        <v>3 Dans une cocotte en fonte faites chauffer l’huile d’olive à feu</v>
      </c>
      <c r="X32" s="247" t="str">
        <f t="shared" si="9"/>
        <v>3 Dans une cocotte en fonte faites chauffer l’huile d’olive à feu</v>
      </c>
      <c r="Y32" s="248">
        <f>IF(ISBLANK(#REF!),"",LEN(L32)-LEN(SUBSTITUTE(L32," ",""))+1)</f>
        <v>12</v>
      </c>
      <c r="Z32" s="249">
        <f t="shared" si="10"/>
        <v>54</v>
      </c>
      <c r="AA32" s="248">
        <f t="shared" si="11"/>
        <v>11</v>
      </c>
      <c r="AB32" s="248">
        <f t="shared" si="12"/>
        <v>65</v>
      </c>
      <c r="AC32" s="94"/>
      <c r="AE32" s="151">
        <v>1</v>
      </c>
    </row>
    <row r="33" spans="1:31" s="157" customFormat="1" ht="15.6" customHeight="1">
      <c r="A33"/>
      <c r="B33" s="250" t="str">
        <f t="shared" si="13"/>
        <v>A</v>
      </c>
      <c r="C33" s="241" t="str">
        <f>IF(AND(F33&lt;&gt;"", LEN(TRIM(F33))&gt;0), MAX(C$21:C32)+1, "")</f>
        <v/>
      </c>
      <c r="D33" s="241" t="str" cm="1">
        <f t="array" ref="D33">IFERROR(INDEX($F$22:F$291, MATCH(ROW()-MIN(ROW($F$22:F$291))+1, $C$22:C$291, 0)), "")</f>
        <v xml:space="preserve">moyen Ajoutez la viande et faites la dorer de tous les côtés Retirez </v>
      </c>
      <c r="E33" s="285" t="str">
        <f>(SUBSTITUTE(SUBSTITUTE(SUBSTITUTE(E32,"  "," "),"  "," "),"  "," "))</f>
        <v>Préparation</v>
      </c>
      <c r="F33" s="281" t="str">
        <f>IF(LEN(E33) &gt; LEN(F28) + LEN(F29) + LEN(F30)+ LEN(F31) + LEN(F32), RIGHT(E33, LEN(E33) - LEN(F28) - LEN(F29) - LEN(F30) - LEN(F31) - LEN(F32)), "")</f>
        <v/>
      </c>
      <c r="G33" s="282" t="str">
        <f t="shared" si="15"/>
        <v xml:space="preserve"> ◄ 33</v>
      </c>
      <c r="H33" s="267" t="str">
        <f t="shared" si="3"/>
        <v>51 car. en trop</v>
      </c>
      <c r="I33" s="273" t="str">
        <f t="shared" si="4"/>
        <v>1.7 lignes</v>
      </c>
      <c r="J33" s="274" t="s">
        <v>264</v>
      </c>
      <c r="K33" s="264" t="s">
        <v>71</v>
      </c>
      <c r="L33" s="275" t="str">
        <f t="shared" si="5"/>
        <v>moyen Ajoutez la viande et faites la dorer de tous les côtés Retirez</v>
      </c>
      <c r="M33" s="242" t="str">
        <f t="shared" si="6"/>
        <v xml:space="preserve">moyen Ajoutez la viande et faites la dorer de tous les côtés Retirez </v>
      </c>
      <c r="N33" s="242" t="str">
        <f t="shared" si="14"/>
        <v xml:space="preserve">moyen Ajoutez la viande et faites la dorer de tous les côtés Retirez </v>
      </c>
      <c r="O33" s="242" t="str">
        <f t="shared" si="14"/>
        <v xml:space="preserve">moyen Ajoutez la viande et faites la dorer de tous les côtés Retirez </v>
      </c>
      <c r="P33" s="242" t="str">
        <f t="shared" si="14"/>
        <v xml:space="preserve">moyen Ajoutez la viande et faites la dorer de tous les côtés Retirez </v>
      </c>
      <c r="Q33" s="242" t="s">
        <v>71</v>
      </c>
      <c r="R33" s="276"/>
      <c r="S33" s="277"/>
      <c r="T33" s="243"/>
      <c r="U33" s="244"/>
      <c r="V33" s="245" t="str">
        <f t="shared" si="7"/>
        <v>moyen Ajoutez la viande et faites la dorer de tous les côtés Retirez</v>
      </c>
      <c r="W33" s="246" t="str">
        <f t="shared" si="8"/>
        <v>moyen Ajoutez la viande et faites la dorer de tous les côtés Retirez</v>
      </c>
      <c r="X33" s="247" t="str">
        <f t="shared" si="9"/>
        <v>moyen Ajoutez la viande et faites la dorer de tous les côtés Retirez</v>
      </c>
      <c r="Y33" s="248">
        <f>IF(ISBLANK(#REF!),"",LEN(L33)-LEN(SUBSTITUTE(L33," ",""))+1)</f>
        <v>13</v>
      </c>
      <c r="Z33" s="249">
        <f t="shared" si="10"/>
        <v>56</v>
      </c>
      <c r="AA33" s="248">
        <f t="shared" si="11"/>
        <v>12</v>
      </c>
      <c r="AB33" s="248">
        <f t="shared" si="12"/>
        <v>68</v>
      </c>
      <c r="AC33" s="94"/>
      <c r="AE33" s="151">
        <v>1</v>
      </c>
    </row>
    <row r="34" spans="1:31" s="157" customFormat="1" ht="15.6" customHeight="1">
      <c r="A34"/>
      <c r="B34" s="250" t="str">
        <f t="shared" si="13"/>
        <v>A</v>
      </c>
      <c r="C34" s="241" t="str">
        <f>IF(AND(F34&lt;&gt;"", LEN(TRIM(F34))&gt;0), MAX(C$21:C33)+1, "")</f>
        <v/>
      </c>
      <c r="D34" s="241" t="str" cm="1">
        <f t="array" ref="D34">IFERROR(INDEX($F$22:F$291, MATCH(ROW()-MIN(ROW($F$22:F$291))+1, $C$22:C$291, 0)), "")</f>
        <v xml:space="preserve">la de la cocotte et réservez la </v>
      </c>
      <c r="E34" s="270" t="str">
        <f>(SUBSTITUTE(SUBSTITUTE(J24,CHAR(13)&amp;CHAR(10)," "),CHAR(10)," "))</f>
        <v/>
      </c>
      <c r="F34" s="271" t="str">
        <f>IF(LEN(E39)&lt;$H$20,E34,LEFT(E39,FIND("¤",SUBSTITUTE(LEFT(E39,$H$20+1)," ","¤",LEN(LEFT(E39,$H$20+1))-LEN(SUBSTITUTE(LEFT(E39,$H$20+1)," ",""))))))</f>
        <v/>
      </c>
      <c r="G34" s="272" t="str">
        <f t="shared" si="15"/>
        <v xml:space="preserve"> ◄ 34</v>
      </c>
      <c r="H34" s="267" t="str">
        <f t="shared" si="3"/>
        <v>19 car. en trop</v>
      </c>
      <c r="I34" s="273" t="str">
        <f t="shared" si="4"/>
        <v>1.3 lignes</v>
      </c>
      <c r="J34" s="274" t="s">
        <v>265</v>
      </c>
      <c r="K34" s="264" t="s">
        <v>71</v>
      </c>
      <c r="L34" s="275" t="str">
        <f t="shared" si="5"/>
        <v>la de la cocotte et réservez la</v>
      </c>
      <c r="M34" s="242" t="str">
        <f t="shared" si="6"/>
        <v xml:space="preserve">la de la cocotte et réservez la </v>
      </c>
      <c r="N34" s="242" t="str">
        <f t="shared" si="14"/>
        <v xml:space="preserve">la de la cocotte et réservez la </v>
      </c>
      <c r="O34" s="242" t="str">
        <f t="shared" si="14"/>
        <v xml:space="preserve">la de la cocotte et réservez la </v>
      </c>
      <c r="P34" s="242" t="str">
        <f t="shared" si="14"/>
        <v xml:space="preserve">la de la cocotte et réservez la </v>
      </c>
      <c r="Q34" s="242" t="s">
        <v>71</v>
      </c>
      <c r="R34" s="276"/>
      <c r="S34" s="277"/>
      <c r="T34" s="243"/>
      <c r="U34" s="244"/>
      <c r="V34" s="245" t="str">
        <f t="shared" si="7"/>
        <v>la de la cocotte et réservez la</v>
      </c>
      <c r="W34" s="246" t="str">
        <f t="shared" si="8"/>
        <v>la de la cocotte et réservez la</v>
      </c>
      <c r="X34" s="247" t="str">
        <f t="shared" si="9"/>
        <v>la de la cocotte et réservez la</v>
      </c>
      <c r="Y34" s="248">
        <f>IF(ISBLANK(#REF!),"",LEN(L34)-LEN(SUBSTITUTE(L34," ",""))+1)</f>
        <v>7</v>
      </c>
      <c r="Z34" s="249">
        <f t="shared" si="10"/>
        <v>25</v>
      </c>
      <c r="AA34" s="248">
        <f t="shared" si="11"/>
        <v>6</v>
      </c>
      <c r="AB34" s="248">
        <f t="shared" si="12"/>
        <v>31</v>
      </c>
      <c r="AC34" s="94"/>
      <c r="AE34" s="151">
        <v>1</v>
      </c>
    </row>
    <row r="35" spans="1:31" s="157" customFormat="1" ht="15.6" customHeight="1">
      <c r="A35"/>
      <c r="B35" s="250" t="str">
        <f t="shared" si="13"/>
        <v>A</v>
      </c>
      <c r="C35" s="241" t="str">
        <f>IF(AND(F35&lt;&gt;"", LEN(TRIM(F35))&gt;0), MAX(C$21:C34)+1, "")</f>
        <v/>
      </c>
      <c r="D35" s="241" t="str" cm="1">
        <f t="array" ref="D35">IFERROR(INDEX($F$22:F$291, MATCH(ROW()-MIN(ROW($F$22:F$291))+1, $C$22:C$291, 0)), "")</f>
        <v xml:space="preserve">4 Dans la même cocotte faites revenir les légumes et les lardons </v>
      </c>
      <c r="E35" s="278" t="str">
        <f>IFERROR(TRIM(SUBSTITUTE(SUBSTITUTE(SUBSTITUTE(SUBSTITUTE(SUBSTITUTE(E34," .",".")," ;",";")," :",":"),",",","),",","")),E34)</f>
        <v/>
      </c>
      <c r="F35" s="271" t="str">
        <f>IFERROR(IF(LEN(E39) &gt; LEN(F34), LEFT(RIGHT(E39, LEN(E39) - LEN(F34)), FIND("¤", SUBSTITUTE(LEFT(RIGHT(E39, LEN(E39) - LEN(F34)), $H$20+1), " ", "¤", LEN(LEFT(RIGHT(E39, LEN(E39) - LEN(F34)), $H$20+1)) - LEN(SUBSTITUTE(LEFT(RIGHT(E39, LEN(E39) - LEN(F34)), $H$20+1), " ", ""))))), ""), "")</f>
        <v/>
      </c>
      <c r="G35" s="272" t="str">
        <f t="shared" si="15"/>
        <v xml:space="preserve"> ◄ 35</v>
      </c>
      <c r="H35" s="267" t="str">
        <f t="shared" si="3"/>
        <v>21 car. en trop</v>
      </c>
      <c r="I35" s="273" t="str">
        <f t="shared" si="4"/>
        <v>1.3 lignes</v>
      </c>
      <c r="J35" s="274" t="s">
        <v>266</v>
      </c>
      <c r="K35" s="264" t="s">
        <v>71</v>
      </c>
      <c r="L35" s="275" t="str">
        <f t="shared" si="5"/>
        <v>4 Dans la même cocotte faites revenir les légumes et les lardons</v>
      </c>
      <c r="M35" s="242" t="str">
        <f t="shared" si="6"/>
        <v xml:space="preserve">4 Dans la même cocotte faites revenir les légumes et les lardons </v>
      </c>
      <c r="N35" s="242" t="str">
        <f t="shared" si="14"/>
        <v xml:space="preserve">4 Dans la même cocotte faites revenir les légumes et les lardons </v>
      </c>
      <c r="O35" s="242" t="str">
        <f t="shared" si="14"/>
        <v xml:space="preserve">4 Dans la même cocotte faites revenir les légumes et les lardons </v>
      </c>
      <c r="P35" s="242" t="str">
        <f t="shared" si="14"/>
        <v xml:space="preserve">4 Dans la même cocotte faites revenir les légumes et les lardons </v>
      </c>
      <c r="Q35" s="242" t="s">
        <v>71</v>
      </c>
      <c r="R35" s="276"/>
      <c r="S35" s="277"/>
      <c r="T35" s="243"/>
      <c r="U35" s="244"/>
      <c r="V35" s="245" t="str">
        <f t="shared" si="7"/>
        <v>4 Dans la même cocotte faites revenir les légumes et les lardons</v>
      </c>
      <c r="W35" s="246" t="str">
        <f t="shared" si="8"/>
        <v>4 Dans la même cocotte faites revenir les légumes et les lardons</v>
      </c>
      <c r="X35" s="247" t="str">
        <f t="shared" si="9"/>
        <v>4 Dans la même cocotte faites revenir les légumes et les lardons</v>
      </c>
      <c r="Y35" s="248">
        <f>IF(ISBLANK(#REF!),"",LEN(L35)-LEN(SUBSTITUTE(L35," ",""))+1)</f>
        <v>12</v>
      </c>
      <c r="Z35" s="249">
        <f t="shared" si="10"/>
        <v>53</v>
      </c>
      <c r="AA35" s="248">
        <f t="shared" si="11"/>
        <v>11</v>
      </c>
      <c r="AB35" s="248">
        <f t="shared" si="12"/>
        <v>64</v>
      </c>
      <c r="AC35" s="94"/>
      <c r="AE35" s="151">
        <v>1</v>
      </c>
    </row>
    <row r="36" spans="1:31" s="157" customFormat="1" ht="15.6" customHeight="1">
      <c r="A36"/>
      <c r="B36" s="250" t="str">
        <f t="shared" si="13"/>
        <v>A</v>
      </c>
      <c r="C36" s="241" t="str">
        <f>IF(AND(F36&lt;&gt;"", LEN(TRIM(F36))&gt;0), MAX(C$21:C35)+1, "")</f>
        <v/>
      </c>
      <c r="D36" s="241" t="str" cm="1">
        <f t="array" ref="D36">IFERROR(INDEX($F$22:F$291, MATCH(ROW()-MIN(ROW($F$22:F$291))+1, $C$22:C$291, 0)), "")</f>
        <v xml:space="preserve">pendant environ 5 minutes Saupoudrez de farine et mélangez bien </v>
      </c>
      <c r="E36" s="278" t="str">
        <f>IFERROR(SUBSTITUTE(SUBSTITUTE(SUBSTITUTE(SUBSTITUTE(SUBSTITUTE(SUBSTITUTE(E35,",",";"),".",";"),";",";"),"-",";"),":",";"),"?",";"),E35)</f>
        <v/>
      </c>
      <c r="F36" s="271" t="str">
        <f>IFERROR(IF(LEN(E39)&gt;LEN(F34)+LEN(F35),LEFT(RIGHT(E39,LEN(E39)-LEN(F34)-LEN(F35)),FIND("¤",SUBSTITUTE(LEFT(RIGHT(E39,LEN(E39)-LEN(F34)-LEN(F35)),$H$20+1)," ","¤",LEN(LEFT(RIGHT(E39,LEN(E39)-LEN(F34)-LEN(F35)),$H$20+1))-LEN(SUBSTITUTE(LEFT(RIGHT(E39,LEN(E39)-LEN(F34)-LEN(F35)),$H$20+1)," ",""))))),""),"")</f>
        <v/>
      </c>
      <c r="G36" s="272" t="str">
        <f t="shared" si="15"/>
        <v xml:space="preserve"> ◄ 36</v>
      </c>
      <c r="H36" s="267" t="str">
        <f t="shared" si="3"/>
        <v>0 car.</v>
      </c>
      <c r="I36" s="273" t="str">
        <f t="shared" si="4"/>
        <v>0.0 lignes</v>
      </c>
      <c r="J36" s="274"/>
      <c r="K36" s="264" t="s">
        <v>71</v>
      </c>
      <c r="L36" s="275" t="str">
        <f t="shared" si="5"/>
        <v>pendant environ 5 minutes Saupoudrez de farine et mélangez bien</v>
      </c>
      <c r="M36" s="242" t="str">
        <f t="shared" si="6"/>
        <v xml:space="preserve">pendant environ 5 minutes Saupoudrez de farine et mélangez bien </v>
      </c>
      <c r="N36" s="242" t="str">
        <f t="shared" si="14"/>
        <v xml:space="preserve">pendant environ 5 minutes Saupoudrez de farine et mélangez bien </v>
      </c>
      <c r="O36" s="242" t="str">
        <f t="shared" si="14"/>
        <v xml:space="preserve">pendant environ 5 minutes Saupoudrez de farine et mélangez bien </v>
      </c>
      <c r="P36" s="242" t="str">
        <f t="shared" si="14"/>
        <v xml:space="preserve">pendant environ 5 minutes Saupoudrez de farine et mélangez bien </v>
      </c>
      <c r="Q36" s="242" t="s">
        <v>71</v>
      </c>
      <c r="R36" s="276"/>
      <c r="S36" s="277"/>
      <c r="T36" s="243"/>
      <c r="U36" s="244"/>
      <c r="V36" s="245" t="str">
        <f t="shared" si="7"/>
        <v>pendant environ 5 minutes Saupoudrez de farine et mélangez bien</v>
      </c>
      <c r="W36" s="246" t="str">
        <f t="shared" si="8"/>
        <v>pendant environ 5 minutes Saupoudrez de farine et mélangez bien</v>
      </c>
      <c r="X36" s="247" t="str">
        <f t="shared" si="9"/>
        <v>pendant environ 5 minutes Saupoudrez de farine et mélangez bien</v>
      </c>
      <c r="Y36" s="248">
        <f>IF(ISBLANK(#REF!),"",LEN(L36)-LEN(SUBSTITUTE(L36," ",""))+1)</f>
        <v>10</v>
      </c>
      <c r="Z36" s="249">
        <f t="shared" si="10"/>
        <v>54</v>
      </c>
      <c r="AA36" s="248">
        <f t="shared" si="11"/>
        <v>9</v>
      </c>
      <c r="AB36" s="248">
        <f t="shared" si="12"/>
        <v>63</v>
      </c>
      <c r="AC36" s="94"/>
      <c r="AE36" s="151">
        <v>1</v>
      </c>
    </row>
    <row r="37" spans="1:31" s="157" customFormat="1" ht="18" customHeight="1">
      <c r="A37"/>
      <c r="B37" s="250" t="str">
        <f t="shared" si="13"/>
        <v>A</v>
      </c>
      <c r="C37" s="241" t="str">
        <f>IF(AND(F37&lt;&gt;"", LEN(TRIM(F37))&gt;0), MAX(C$21:C36)+1, "")</f>
        <v/>
      </c>
      <c r="D37" s="241" t="str" cm="1">
        <f t="array" ref="D37">IFERROR(INDEX($F$22:F$291, MATCH(ROW()-MIN(ROW($F$22:F$291))+1, $C$22:C$291, 0)), "")</f>
        <v xml:space="preserve">5 Remettez la viande dans la cocotte et versez la marinade filtrée par </v>
      </c>
      <c r="E37" s="278" t="str">
        <f>IFERROR(SUBSTITUTE(E36,"."," "),E36)</f>
        <v/>
      </c>
      <c r="F37" s="271" t="str">
        <f>IFERROR(LEFT(RIGHT(E39,LEN(E39)-LEN(F34)-LEN(F35)-LEN(F36)),FIND("¤",SUBSTITUTE(LEFT(RIGHT(E39,LEN(E39)-LEN(F34)-LEN(F35)-LEN(F36)),$H$20+1)," ","¤",LEN(LEFT(RIGHT(E39,LEN(E39)-LEN(F34)-LEN(F35)-LEN(F36)),$H$20+1))-LEN(SUBSTITUTE(LEFT(RIGHT(E39,LEN(E39)-LEN(F34)-LEN(F35)-LEN(F36)),$H$20+1)," ",""))))),"")</f>
        <v/>
      </c>
      <c r="G37" s="272" t="str">
        <f t="shared" si="15"/>
        <v xml:space="preserve"> ◄ 37</v>
      </c>
      <c r="H37" s="267" t="str">
        <f t="shared" si="3"/>
        <v>0 car.</v>
      </c>
      <c r="I37" s="273" t="str">
        <f t="shared" si="4"/>
        <v>0.0 lignes</v>
      </c>
      <c r="J37" s="274"/>
      <c r="K37" s="264" t="s">
        <v>71</v>
      </c>
      <c r="L37" s="275" t="str">
        <f t="shared" si="5"/>
        <v>5 Remettez la viande dans la cocotte et versez la marinade filtrée par</v>
      </c>
      <c r="M37" s="242" t="str">
        <f t="shared" si="6"/>
        <v xml:space="preserve">5 Remettez la viande dans la cocotte et versez la marinade filtrée par </v>
      </c>
      <c r="N37" s="242" t="str">
        <f t="shared" si="14"/>
        <v xml:space="preserve">5 Remettez la viande dans la cocotte et versez la marinade filtrée par </v>
      </c>
      <c r="O37" s="242" t="str">
        <f t="shared" si="14"/>
        <v xml:space="preserve">5 Remettez la viande dans la cocotte et versez la marinade filtrée par </v>
      </c>
      <c r="P37" s="242" t="str">
        <f t="shared" si="14"/>
        <v xml:space="preserve">5 Remettez la viande dans la cocotte et versez la marinade filtrée par </v>
      </c>
      <c r="Q37" s="242" t="s">
        <v>71</v>
      </c>
      <c r="R37" s="276"/>
      <c r="S37" s="277"/>
      <c r="T37" s="243"/>
      <c r="U37" s="244"/>
      <c r="V37" s="245" t="str">
        <f t="shared" si="7"/>
        <v>5 Remettez la viande dans la cocotte et versez la marinade filtrée par</v>
      </c>
      <c r="W37" s="246" t="str">
        <f t="shared" si="8"/>
        <v>5 Remettez la viande dans la cocotte et versez la marinade filtrée par</v>
      </c>
      <c r="X37" s="247" t="str">
        <f t="shared" si="9"/>
        <v>5 Remettez la viande dans la cocotte et versez la marinade filtrée par</v>
      </c>
      <c r="Y37" s="248">
        <f>IF(ISBLANK(#REF!),"",LEN(L37)-LEN(SUBSTITUTE(L37," ",""))+1)</f>
        <v>13</v>
      </c>
      <c r="Z37" s="249">
        <f t="shared" si="10"/>
        <v>58</v>
      </c>
      <c r="AA37" s="248">
        <f t="shared" si="11"/>
        <v>12</v>
      </c>
      <c r="AB37" s="248">
        <f t="shared" si="12"/>
        <v>70</v>
      </c>
      <c r="AC37" s="94"/>
      <c r="AE37" s="151">
        <v>1</v>
      </c>
    </row>
    <row r="38" spans="1:31" s="157" customFormat="1" ht="18" customHeight="1">
      <c r="A38"/>
      <c r="B38" s="250" t="str">
        <f t="shared" si="13"/>
        <v>A</v>
      </c>
      <c r="C38" s="241" t="str">
        <f>IF(AND(F38&lt;&gt;"", LEN(TRIM(F38))&gt;0), MAX(C$21:C37)+1, "")</f>
        <v/>
      </c>
      <c r="D38" s="241" t="str" cm="1">
        <f t="array" ref="D38">IFERROR(INDEX($F$22:F$291, MATCH(ROW()-MIN(ROW($F$22:F$291))+1, $C$22:C$291, 0)), "")</f>
        <v xml:space="preserve">dessus Ajoutez de l’eau si nécessaire pour recouvrir la viande Salez </v>
      </c>
      <c r="E38" s="279" t="str">
        <f>SUBSTITUTE(SUBSTITUTE(E37,";"," "),","," ")</f>
        <v/>
      </c>
      <c r="F38" s="271" t="str">
        <f>IFERROR(LEFT(RIGHT(E39,LEN(E39)-LEN(F34)-LEN(F35)-LEN(F36)-LEN(F37)),FIND("¤",SUBSTITUTE(LEFT(RIGHT(E39,LEN(E39)-LEN(F34)-LEN(F35)-LEN(F36)-LEN(F37)),$H$20+1)," ","¤",LEN(LEFT(RIGHT(E39,LEN(E39)-LEN(F34)-LEN(F35)-LEN(F36)-LEN(F37)),$H$20+1))-LEN(SUBSTITUTE(LEFT(RIGHT(E39,LEN(E39)-LEN(F34)-LEN(F35)-LEN(F36)-LEN(F37)),$H$20+1)," ",""))))),"")</f>
        <v/>
      </c>
      <c r="G38" s="272" t="str">
        <f t="shared" si="15"/>
        <v xml:space="preserve"> ◄ 38</v>
      </c>
      <c r="H38" s="267" t="str">
        <f t="shared" si="3"/>
        <v>0 car.</v>
      </c>
      <c r="I38" s="273" t="str">
        <f t="shared" si="4"/>
        <v>0.0 lignes</v>
      </c>
      <c r="J38" s="274"/>
      <c r="K38" s="264" t="s">
        <v>71</v>
      </c>
      <c r="L38" s="275" t="str">
        <f t="shared" si="5"/>
        <v>dessus Ajoutez de l’eau si nécessaire pour recouvrir la viande Salez</v>
      </c>
      <c r="M38" s="242" t="str">
        <f t="shared" si="6"/>
        <v xml:space="preserve">dessus Ajoutez de l’eau si nécessaire pour recouvrir la viande Salez </v>
      </c>
      <c r="N38" s="242" t="str">
        <f t="shared" si="14"/>
        <v xml:space="preserve">dessus Ajoutez de l’eau si nécessaire pour recouvrir la viande Salez </v>
      </c>
      <c r="O38" s="242" t="str">
        <f t="shared" si="14"/>
        <v xml:space="preserve">dessus Ajoutez de l’eau si nécessaire pour recouvrir la viande Salez </v>
      </c>
      <c r="P38" s="242" t="str">
        <f t="shared" si="14"/>
        <v xml:space="preserve">dessus Ajoutez de l’eau si nécessaire pour recouvrir la viande Salez </v>
      </c>
      <c r="Q38" s="242" t="s">
        <v>71</v>
      </c>
      <c r="R38" s="276"/>
      <c r="S38" s="277"/>
      <c r="T38" s="243"/>
      <c r="U38" s="244"/>
      <c r="V38" s="245" t="str">
        <f t="shared" si="7"/>
        <v>dessus Ajoutez de l’eau si nécessaire pour recouvrir la viande Salez</v>
      </c>
      <c r="W38" s="246" t="str">
        <f t="shared" si="8"/>
        <v>dessus Ajoutez de l’eau si nécessaire pour recouvrir la viande Salez</v>
      </c>
      <c r="X38" s="247" t="str">
        <f t="shared" si="9"/>
        <v>dessus Ajoutez de l’eau si nécessaire pour recouvrir la viande Salez</v>
      </c>
      <c r="Y38" s="248">
        <f>IF(ISBLANK(#REF!),"",LEN(L38)-LEN(SUBSTITUTE(L38," ",""))+1)</f>
        <v>11</v>
      </c>
      <c r="Z38" s="249">
        <f t="shared" si="10"/>
        <v>58</v>
      </c>
      <c r="AA38" s="248">
        <f t="shared" si="11"/>
        <v>10</v>
      </c>
      <c r="AB38" s="248">
        <f t="shared" si="12"/>
        <v>68</v>
      </c>
      <c r="AC38" s="94"/>
      <c r="AE38" s="151">
        <v>1</v>
      </c>
    </row>
    <row r="39" spans="1:31" s="157" customFormat="1" ht="18" customHeight="1">
      <c r="A39"/>
      <c r="B39" s="250" t="str">
        <f t="shared" si="13"/>
        <v>A</v>
      </c>
      <c r="C39" s="241" t="str">
        <f>IF(AND(F39&lt;&gt;"", LEN(TRIM(F39))&gt;0), MAX(C$21:C38)+1, "")</f>
        <v/>
      </c>
      <c r="D39" s="241" t="str" cm="1">
        <f t="array" ref="D39">IFERROR(INDEX($F$22:F$291, MATCH(ROW()-MIN(ROW($F$22:F$291))+1, $C$22:C$291, 0)), "")</f>
        <v xml:space="preserve">et poivrez </v>
      </c>
      <c r="E39" s="280" t="str">
        <f>IFERROR(SUBSTITUTE(SUBSTITUTE(SUBSTITUTE(E38,"  "," "),"  "," "),"  "," "),E38)</f>
        <v/>
      </c>
      <c r="F39" s="271" t="str">
        <f>IF(LEN(E39) &gt; LEN(F34) + LEN(F35) + LEN(F36)+ LEN(F37) + LEN(F38), RIGHT(E39, LEN(E39) - LEN(F34) - LEN(F35) - LEN(F36) - LEN(F37) - LEN(F38)), "")</f>
        <v/>
      </c>
      <c r="G39" s="272" t="str">
        <f t="shared" si="15"/>
        <v xml:space="preserve"> ◄ 39</v>
      </c>
      <c r="H39" s="267" t="str">
        <f t="shared" si="3"/>
        <v>0 car.</v>
      </c>
      <c r="I39" s="273" t="str">
        <f t="shared" si="4"/>
        <v>0.0 lignes</v>
      </c>
      <c r="J39" s="274"/>
      <c r="K39" s="264" t="s">
        <v>71</v>
      </c>
      <c r="L39" s="275" t="str">
        <f t="shared" si="5"/>
        <v>et poivrez</v>
      </c>
      <c r="M39" s="242" t="str">
        <f t="shared" si="6"/>
        <v xml:space="preserve">et poivrez </v>
      </c>
      <c r="N39" s="242" t="str">
        <f t="shared" ref="N39:P54" si="16">IF(LEN(SUBSTITUTE(M39, N$18, "")) &lt; LEN(M39), SUBSTITUTE(M39, N$18, ""), M39)</f>
        <v xml:space="preserve">et poivrez </v>
      </c>
      <c r="O39" s="242" t="str">
        <f t="shared" si="16"/>
        <v xml:space="preserve">et poivrez </v>
      </c>
      <c r="P39" s="242" t="str">
        <f t="shared" si="16"/>
        <v xml:space="preserve">et poivrez </v>
      </c>
      <c r="Q39" s="242" t="s">
        <v>71</v>
      </c>
      <c r="R39" s="276"/>
      <c r="S39" s="277"/>
      <c r="T39" s="243"/>
      <c r="U39" s="244"/>
      <c r="V39" s="245" t="str">
        <f t="shared" si="7"/>
        <v>et poivrez</v>
      </c>
      <c r="W39" s="246" t="str">
        <f t="shared" si="8"/>
        <v>et poivrez</v>
      </c>
      <c r="X39" s="247" t="str">
        <f t="shared" si="9"/>
        <v>et poivrez</v>
      </c>
      <c r="Y39" s="248">
        <f>IF(ISBLANK(#REF!),"",LEN(L39)-LEN(SUBSTITUTE(L39," ",""))+1)</f>
        <v>2</v>
      </c>
      <c r="Z39" s="249">
        <f t="shared" si="10"/>
        <v>9</v>
      </c>
      <c r="AA39" s="248">
        <f t="shared" si="11"/>
        <v>1</v>
      </c>
      <c r="AB39" s="248">
        <f t="shared" si="12"/>
        <v>10</v>
      </c>
      <c r="AC39" s="94"/>
      <c r="AE39" s="151">
        <v>1</v>
      </c>
    </row>
    <row r="40" spans="1:31" s="157" customFormat="1" ht="18" customHeight="1">
      <c r="A40"/>
      <c r="B40" s="250" t="str">
        <f t="shared" si="13"/>
        <v>A</v>
      </c>
      <c r="C40" s="241">
        <f>IF(AND(F40&lt;&gt;"", LEN(TRIM(F40))&gt;0), MAX(C$21:C39)+1, "")</f>
        <v>3</v>
      </c>
      <c r="D40" s="241" t="str" cm="1">
        <f t="array" ref="D40">IFERROR(INDEX($F$22:F$291, MATCH(ROW()-MIN(ROW($F$22:F$291))+1, $C$22:C$291, 0)), "")</f>
        <v xml:space="preserve">6 Portez à ébullition puis baissez le feu et laissez mijoter à feu </v>
      </c>
      <c r="E40" s="270" t="str">
        <f>(SUBSTITUTE(SUBSTITUTE(J25,CHAR(13)&amp;CHAR(10)," "),CHAR(10)," "))</f>
        <v>Portez à ébullition, puis baissez le feu et</v>
      </c>
      <c r="F40" s="281" t="str">
        <f>IF(LEN(E45)&lt;$H$20,E40,LEFT(E45,FIND("¤",SUBSTITUTE(LEFT(E45,$H$20+1)," ","¤",LEN(LEFT(E45,$H$20+1))-LEN(SUBSTITUTE(LEFT(E45,$H$20+1)," ",""))))))</f>
        <v>Portez à ébullition, puis baissez le feu et</v>
      </c>
      <c r="G40" s="282" t="str">
        <f t="shared" si="15"/>
        <v xml:space="preserve"> ◄ 40</v>
      </c>
      <c r="H40" s="267" t="str">
        <f t="shared" si="3"/>
        <v>0 car.</v>
      </c>
      <c r="I40" s="273" t="str">
        <f t="shared" si="4"/>
        <v>0.0 lignes</v>
      </c>
      <c r="J40" s="274"/>
      <c r="K40" s="264" t="s">
        <v>71</v>
      </c>
      <c r="L40" s="275" t="str">
        <f t="shared" si="5"/>
        <v>6 Portez à ébullition puis baissez le feu et laissez mijoter à feu</v>
      </c>
      <c r="M40" s="242" t="str">
        <f t="shared" si="6"/>
        <v xml:space="preserve">6 Portez à ébullition puis baissez le feu et laissez mijoter à feu </v>
      </c>
      <c r="N40" s="242" t="str">
        <f t="shared" si="16"/>
        <v xml:space="preserve">6 Portez à ébullition puis baissez le feu et laissez mijoter à feu </v>
      </c>
      <c r="O40" s="242" t="str">
        <f t="shared" si="16"/>
        <v xml:space="preserve">6 Portez à ébullition puis baissez le feu et laissez mijoter à feu </v>
      </c>
      <c r="P40" s="242" t="str">
        <f t="shared" si="16"/>
        <v xml:space="preserve">6 Portez à ébullition puis baissez le feu et laissez mijoter à feu </v>
      </c>
      <c r="Q40" s="242" t="s">
        <v>71</v>
      </c>
      <c r="R40" s="276"/>
      <c r="S40" s="277"/>
      <c r="T40" s="243"/>
      <c r="U40" s="244"/>
      <c r="V40" s="245" t="str">
        <f t="shared" si="7"/>
        <v>6 Portez à ébullition puis baissez le feu et laissez mijoter à feu</v>
      </c>
      <c r="W40" s="246" t="str">
        <f t="shared" si="8"/>
        <v>6 Portez à ébullition puis baissez le feu et laissez mijoter à feu</v>
      </c>
      <c r="X40" s="247" t="str">
        <f t="shared" si="9"/>
        <v>6 Portez à ébullition puis baissez le feu et laissez mijoter à feu</v>
      </c>
      <c r="Y40" s="248">
        <f>IF(ISBLANK(#REF!),"",LEN(L40)-LEN(SUBSTITUTE(L40," ",""))+1)</f>
        <v>13</v>
      </c>
      <c r="Z40" s="249">
        <f t="shared" si="10"/>
        <v>54</v>
      </c>
      <c r="AA40" s="248">
        <f t="shared" si="11"/>
        <v>12</v>
      </c>
      <c r="AB40" s="248">
        <f t="shared" si="12"/>
        <v>66</v>
      </c>
      <c r="AC40" s="94"/>
      <c r="AE40" s="151">
        <v>1</v>
      </c>
    </row>
    <row r="41" spans="1:31" s="157" customFormat="1" ht="18.75" customHeight="1">
      <c r="A41"/>
      <c r="B41" s="250" t="str">
        <f t="shared" si="13"/>
        <v>A</v>
      </c>
      <c r="C41" s="241" t="str">
        <f>IF(AND(F41&lt;&gt;"", LEN(TRIM(F41))&gt;0), MAX(C$21:C40)+1, "")</f>
        <v/>
      </c>
      <c r="D41" s="241" t="str" cm="1">
        <f t="array" ref="D41">IFERROR(INDEX($F$22:F$291, MATCH(ROW()-MIN(ROW($F$22:F$291))+1, $C$22:C$291, 0)), "")</f>
        <v xml:space="preserve">doux pendant environ 3 heures en remuant de temps en temps La viande </v>
      </c>
      <c r="E41" s="283" t="str">
        <f>IFERROR(TRIM(SUBSTITUTE(SUBSTITUTE(SUBSTITUTE(SUBSTITUTE(SUBSTITUTE(E40," .",".")," ;",";")," :",":"),",",","),",","")),E40)</f>
        <v>Portez à ébullition puis baissez le feu et</v>
      </c>
      <c r="F41" s="281" t="str">
        <f>IFERROR(IF(LEN(E45) &gt; LEN(F40), LEFT(RIGHT(E45, LEN(E45) - LEN(F40)), FIND("¤", SUBSTITUTE(LEFT(RIGHT(E45, LEN(E45) - LEN(F40)), $H$20+1), " ", "¤", LEN(LEFT(RIGHT(E45, LEN(E45) - LEN(F40)), $H$20+1)) - LEN(SUBSTITUTE(LEFT(RIGHT(E45, LEN(E45) - LEN(F40)), $H$20+1), " ", ""))))), ""), "")</f>
        <v/>
      </c>
      <c r="G41" s="282" t="str">
        <f t="shared" si="15"/>
        <v xml:space="preserve"> ◄ 41</v>
      </c>
      <c r="H41" s="267" t="str">
        <f t="shared" si="3"/>
        <v>0 car.</v>
      </c>
      <c r="I41" s="273" t="str">
        <f t="shared" si="4"/>
        <v>0.0 lignes</v>
      </c>
      <c r="J41" s="274"/>
      <c r="K41" s="264" t="s">
        <v>71</v>
      </c>
      <c r="L41" s="275" t="str">
        <f t="shared" si="5"/>
        <v>doux pendant environ 3 heures en remuant de temps en temps La viande</v>
      </c>
      <c r="M41" s="242" t="str">
        <f t="shared" si="6"/>
        <v xml:space="preserve">doux pendant environ 3 heures en remuant de temps en temps La viande </v>
      </c>
      <c r="N41" s="242" t="str">
        <f t="shared" si="16"/>
        <v xml:space="preserve">doux pendant environ 3 heures en remuant de temps en temps La viande </v>
      </c>
      <c r="O41" s="242" t="str">
        <f t="shared" si="16"/>
        <v xml:space="preserve">doux pendant environ 3 heures en remuant de temps en temps La viande </v>
      </c>
      <c r="P41" s="242" t="str">
        <f t="shared" si="16"/>
        <v xml:space="preserve">doux pendant environ 3 heures en remuant de temps en temps La viande </v>
      </c>
      <c r="Q41" s="242" t="s">
        <v>71</v>
      </c>
      <c r="R41" s="276"/>
      <c r="S41" s="277"/>
      <c r="T41" s="243"/>
      <c r="U41" s="244"/>
      <c r="V41" s="245" t="str">
        <f t="shared" si="7"/>
        <v>doux pendant environ 3 heures en remuant de temps en temps La viande</v>
      </c>
      <c r="W41" s="246" t="str">
        <f t="shared" si="8"/>
        <v>doux pendant environ 3 heures en remuant de temps en temps La viande</v>
      </c>
      <c r="X41" s="247" t="str">
        <f t="shared" si="9"/>
        <v>doux pendant environ 3 heures en remuant de temps en temps La viande</v>
      </c>
      <c r="Y41" s="248">
        <f>IF(ISBLANK(#REF!),"",LEN(L41)-LEN(SUBSTITUTE(L41," ",""))+1)</f>
        <v>13</v>
      </c>
      <c r="Z41" s="249">
        <f t="shared" si="10"/>
        <v>56</v>
      </c>
      <c r="AA41" s="248">
        <f t="shared" si="11"/>
        <v>12</v>
      </c>
      <c r="AB41" s="248">
        <f t="shared" si="12"/>
        <v>68</v>
      </c>
      <c r="AC41" s="94"/>
      <c r="AE41" s="151">
        <v>1</v>
      </c>
    </row>
    <row r="42" spans="1:31" s="157" customFormat="1" ht="18.75" customHeight="1">
      <c r="A42"/>
      <c r="B42" s="250" t="str">
        <f t="shared" si="13"/>
        <v>A</v>
      </c>
      <c r="C42" s="241" t="str">
        <f>IF(AND(F42&lt;&gt;"", LEN(TRIM(F42))&gt;0), MAX(C$21:C41)+1, "")</f>
        <v/>
      </c>
      <c r="D42" s="241" t="str" cm="1">
        <f t="array" ref="D42">IFERROR(INDEX($F$22:F$291, MATCH(ROW()-MIN(ROW($F$22:F$291))+1, $C$22:C$291, 0)), "")</f>
        <v xml:space="preserve">doit être tendre et la sauce onctueuse </v>
      </c>
      <c r="E42" s="283" t="str">
        <f>IFERROR(SUBSTITUTE(SUBSTITUTE(SUBSTITUTE(SUBSTITUTE(SUBSTITUTE(SUBSTITUTE(E41,",",";"),".",";"),";",";"),"-",";"),":",";"),"?",";"),E41)</f>
        <v>Portez à ébullition puis baissez le feu et</v>
      </c>
      <c r="F42" s="281" t="str">
        <f>IFERROR(IF(LEN(E45)&gt;LEN(F40)+LEN(F41),LEFT(RIGHT(E45,LEN(E45)-LEN(F40)-LEN(F41)),FIND("¤",SUBSTITUTE(LEFT(RIGHT(E45,LEN(E45)-LEN(F40)-LEN(F41)),$H$20+1)," ","¤",LEN(LEFT(RIGHT(E45,LEN(E45)-LEN(F40)-LEN(F41)),$H$20+1))-LEN(SUBSTITUTE(LEFT(RIGHT(E45,LEN(E45)-LEN(F40)-LEN(F41)),$H$20+1)," ",""))))),""),"")</f>
        <v/>
      </c>
      <c r="G42" s="282" t="str">
        <f t="shared" si="15"/>
        <v xml:space="preserve"> ◄ 42</v>
      </c>
      <c r="H42" s="267" t="str">
        <f t="shared" si="3"/>
        <v>0 car.</v>
      </c>
      <c r="I42" s="273" t="str">
        <f t="shared" si="4"/>
        <v>0.0 lignes</v>
      </c>
      <c r="J42" s="274"/>
      <c r="K42" s="264" t="s">
        <v>71</v>
      </c>
      <c r="L42" s="275" t="str">
        <f t="shared" si="5"/>
        <v>doit être tendre et la sauce onctueuse</v>
      </c>
      <c r="M42" s="242" t="str">
        <f t="shared" si="6"/>
        <v xml:space="preserve">doit être tendre et la sauce onctueuse </v>
      </c>
      <c r="N42" s="242" t="str">
        <f t="shared" si="16"/>
        <v xml:space="preserve">doit être tendre et la sauce onctueuse </v>
      </c>
      <c r="O42" s="242" t="str">
        <f t="shared" si="16"/>
        <v xml:space="preserve">doit être tendre et la sauce onctueuse </v>
      </c>
      <c r="P42" s="242" t="str">
        <f t="shared" si="16"/>
        <v xml:space="preserve">doit être tendre et la sauce onctueuse </v>
      </c>
      <c r="Q42" s="242" t="s">
        <v>71</v>
      </c>
      <c r="R42" s="276"/>
      <c r="S42" s="277"/>
      <c r="T42" s="243"/>
      <c r="U42" s="244"/>
      <c r="V42" s="245" t="str">
        <f t="shared" si="7"/>
        <v>doit être tendre et la sauce onctueuse</v>
      </c>
      <c r="W42" s="246" t="str">
        <f t="shared" si="8"/>
        <v>doit être tendre et la sauce onctueuse</v>
      </c>
      <c r="X42" s="247" t="str">
        <f t="shared" si="9"/>
        <v>doit être tendre et la sauce onctueuse</v>
      </c>
      <c r="Y42" s="248">
        <f>IF(ISBLANK(#REF!),"",LEN(L42)-LEN(SUBSTITUTE(L42," ",""))+1)</f>
        <v>7</v>
      </c>
      <c r="Z42" s="249">
        <f t="shared" si="10"/>
        <v>32</v>
      </c>
      <c r="AA42" s="248">
        <f t="shared" si="11"/>
        <v>6</v>
      </c>
      <c r="AB42" s="248">
        <f t="shared" si="12"/>
        <v>38</v>
      </c>
      <c r="AC42" s="94"/>
      <c r="AE42" s="151">
        <v>1</v>
      </c>
    </row>
    <row r="43" spans="1:31" s="157" customFormat="1" ht="18.75" customHeight="1">
      <c r="A43"/>
      <c r="B43" s="250" t="str">
        <f t="shared" si="13"/>
        <v>A</v>
      </c>
      <c r="C43" s="241" t="str">
        <f>IF(AND(F43&lt;&gt;"", LEN(TRIM(F43))&gt;0), MAX(C$21:C42)+1, "")</f>
        <v/>
      </c>
      <c r="D43" s="241" t="str" cm="1">
        <f t="array" ref="D43">IFERROR(INDEX($F$22:F$291, MATCH(ROW()-MIN(ROW($F$22:F$291))+1, $C$22:C$291, 0)), "")</f>
        <v xml:space="preserve">7 Pendant ce temps faites revenir les champignons dans une poêle avec </v>
      </c>
      <c r="E43" s="283" t="str">
        <f>IFERROR(SUBSTITUTE(E42,"."," "),E42)</f>
        <v>Portez à ébullition puis baissez le feu et</v>
      </c>
      <c r="F43" s="281" t="str">
        <f>IFERROR(LEFT(RIGHT(E45,LEN(E45)-LEN(F40)-LEN(F41)-LEN(F42)),FIND("¤",SUBSTITUTE(LEFT(RIGHT(E45,LEN(E45)-LEN(F40)-LEN(F41)-LEN(F42)),$H$20+1)," ","¤",LEN(LEFT(RIGHT(E45,LEN(E45)-LEN(F40)-LEN(F41)-LEN(F42)),$H$20+1))-LEN(SUBSTITUTE(LEFT(RIGHT(E45,LEN(E45)-LEN(F40)-LEN(F41)-LEN(F42)),$H$20+1)," ",""))))),"")</f>
        <v/>
      </c>
      <c r="G43" s="282" t="str">
        <f t="shared" si="15"/>
        <v xml:space="preserve"> ◄ 43</v>
      </c>
      <c r="H43" s="267" t="str">
        <f t="shared" si="3"/>
        <v>0 car.</v>
      </c>
      <c r="I43" s="273" t="str">
        <f t="shared" si="4"/>
        <v>0.0 lignes</v>
      </c>
      <c r="J43" s="274"/>
      <c r="K43" s="264" t="s">
        <v>71</v>
      </c>
      <c r="L43" s="275" t="str">
        <f t="shared" si="5"/>
        <v>7 Pendant ce temps faites revenir les champignons dans une poêle avec</v>
      </c>
      <c r="M43" s="242" t="str">
        <f t="shared" si="6"/>
        <v xml:space="preserve">7 Pendant ce temps faites revenir les champignons dans une poêle avec </v>
      </c>
      <c r="N43" s="242" t="str">
        <f t="shared" si="16"/>
        <v xml:space="preserve">7 Pendant ce temps faites revenir les champignons dans une poêle avec </v>
      </c>
      <c r="O43" s="242" t="str">
        <f t="shared" si="16"/>
        <v xml:space="preserve">7 Pendant ce temps faites revenir les champignons dans une poêle avec </v>
      </c>
      <c r="P43" s="242" t="str">
        <f t="shared" si="16"/>
        <v xml:space="preserve">7 Pendant ce temps faites revenir les champignons dans une poêle avec </v>
      </c>
      <c r="Q43" s="242" t="s">
        <v>71</v>
      </c>
      <c r="R43" s="276"/>
      <c r="S43" s="277"/>
      <c r="T43" s="243"/>
      <c r="U43" s="244"/>
      <c r="V43" s="245" t="str">
        <f t="shared" si="7"/>
        <v>7 Pendant ce temps faites revenir les champignons dans une poêle avec</v>
      </c>
      <c r="W43" s="246" t="str">
        <f t="shared" si="8"/>
        <v>7 Pendant ce temps faites revenir les champignons dans une poêle avec</v>
      </c>
      <c r="X43" s="247" t="str">
        <f t="shared" si="9"/>
        <v>7 Pendant ce temps faites revenir les champignons dans une poêle avec</v>
      </c>
      <c r="Y43" s="248">
        <f>IF(ISBLANK(#REF!),"",LEN(L43)-LEN(SUBSTITUTE(L43," ",""))+1)</f>
        <v>12</v>
      </c>
      <c r="Z43" s="249">
        <f t="shared" si="10"/>
        <v>58</v>
      </c>
      <c r="AA43" s="248">
        <f t="shared" si="11"/>
        <v>11</v>
      </c>
      <c r="AB43" s="248">
        <f t="shared" si="12"/>
        <v>69</v>
      </c>
      <c r="AC43" s="94"/>
      <c r="AE43" s="151">
        <v>1</v>
      </c>
    </row>
    <row r="44" spans="1:31" s="157" customFormat="1" ht="18.75" customHeight="1">
      <c r="A44"/>
      <c r="B44" s="250" t="str">
        <f t="shared" si="13"/>
        <v>A</v>
      </c>
      <c r="C44" s="241" t="str">
        <f>IF(AND(F44&lt;&gt;"", LEN(TRIM(F44))&gt;0), MAX(C$21:C43)+1, "")</f>
        <v/>
      </c>
      <c r="D44" s="241" t="str" cm="1">
        <f t="array" ref="D44">IFERROR(INDEX($F$22:F$291, MATCH(ROW()-MIN(ROW($F$22:F$291))+1, $C$22:C$291, 0)), "")</f>
        <v xml:space="preserve">un peu d’huile d’olive pendant environ 5 minutes </v>
      </c>
      <c r="E44" s="284" t="str">
        <f>SUBSTITUTE(SUBSTITUTE(E43,";"," "),","," ")</f>
        <v>Portez à ébullition puis baissez le feu et</v>
      </c>
      <c r="F44" s="281" t="str">
        <f>IFERROR(LEFT(RIGHT(E45,LEN(E45)-LEN(F40)-LEN(F41)-LEN(F42)-LEN(F43)),FIND("¤",SUBSTITUTE(LEFT(RIGHT(E45,LEN(E45)-LEN(F40)-LEN(F41)-LEN(F42)-LEN(F43)),$H$20+1)," ","¤",LEN(LEFT(RIGHT(E45,LEN(E45)-LEN(F40)-LEN(F41)-LEN(F42)-LEN(F43)),$H$20+1))-LEN(SUBSTITUTE(LEFT(RIGHT(E45,LEN(E45)-LEN(F40)-LEN(F41)-LEN(F42)-LEN(F43)),$H$20+1)," ",""))))),"")</f>
        <v/>
      </c>
      <c r="G44" s="282" t="str">
        <f t="shared" si="15"/>
        <v xml:space="preserve"> ◄ 44</v>
      </c>
      <c r="H44" s="267" t="str">
        <f t="shared" si="3"/>
        <v>0 car.</v>
      </c>
      <c r="I44" s="273" t="str">
        <f t="shared" si="4"/>
        <v>0.0 lignes</v>
      </c>
      <c r="J44" s="274"/>
      <c r="K44" s="264" t="s">
        <v>71</v>
      </c>
      <c r="L44" s="275" t="str">
        <f t="shared" si="5"/>
        <v>un peu d’huile d’olive pendant environ 5 minutes</v>
      </c>
      <c r="M44" s="242" t="str">
        <f t="shared" si="6"/>
        <v xml:space="preserve">un peu d’huile d’olive pendant environ 5 minutes </v>
      </c>
      <c r="N44" s="242" t="str">
        <f t="shared" si="16"/>
        <v xml:space="preserve">un peu d’huile d’olive pendant environ 5 minutes </v>
      </c>
      <c r="O44" s="242" t="str">
        <f t="shared" si="16"/>
        <v xml:space="preserve">un peu d’huile d’olive pendant environ 5 minutes </v>
      </c>
      <c r="P44" s="242" t="str">
        <f t="shared" si="16"/>
        <v xml:space="preserve">un peu d’huile d’olive pendant environ 5 minutes </v>
      </c>
      <c r="Q44" s="242" t="s">
        <v>71</v>
      </c>
      <c r="R44" s="276"/>
      <c r="S44" s="277"/>
      <c r="T44" s="243"/>
      <c r="U44" s="244"/>
      <c r="V44" s="245" t="str">
        <f t="shared" si="7"/>
        <v>un peu d’huile d’olive pendant environ 5 minutes</v>
      </c>
      <c r="W44" s="246" t="str">
        <f t="shared" si="8"/>
        <v>un peu d’huile d’olive pendant environ 5 minutes</v>
      </c>
      <c r="X44" s="247" t="str">
        <f t="shared" si="9"/>
        <v>un peu d’huile d’olive pendant environ 5 minutes</v>
      </c>
      <c r="Y44" s="248">
        <f>IF(ISBLANK(#REF!),"",LEN(L44)-LEN(SUBSTITUTE(L44," ",""))+1)</f>
        <v>8</v>
      </c>
      <c r="Z44" s="249">
        <f t="shared" si="10"/>
        <v>41</v>
      </c>
      <c r="AA44" s="248">
        <f t="shared" si="11"/>
        <v>7</v>
      </c>
      <c r="AB44" s="248">
        <f t="shared" si="12"/>
        <v>48</v>
      </c>
      <c r="AC44" s="94"/>
      <c r="AE44" s="151">
        <v>1</v>
      </c>
    </row>
    <row r="45" spans="1:31" s="157" customFormat="1" ht="15.6" customHeight="1">
      <c r="A45"/>
      <c r="B45" s="250" t="str">
        <f t="shared" si="13"/>
        <v>A</v>
      </c>
      <c r="C45" s="241" t="str">
        <f>IF(AND(F45&lt;&gt;"", LEN(TRIM(F45))&gt;0), MAX(C$21:C44)+1, "")</f>
        <v/>
      </c>
      <c r="D45" s="241" t="str" cm="1">
        <f t="array" ref="D45">IFERROR(INDEX($F$22:F$291, MATCH(ROW()-MIN(ROW($F$22:F$291))+1, $C$22:C$291, 0)), "")</f>
        <v xml:space="preserve">8 Ajoutez les champignons dans la cocotte environ 30 minutes avant la </v>
      </c>
      <c r="E45" s="285" t="str">
        <f>IFERROR(SUBSTITUTE(SUBSTITUTE(SUBSTITUTE(E44,"  "," "),"  "," "),"  "," "),E44)</f>
        <v>Portez à ébullition puis baissez le feu et</v>
      </c>
      <c r="F45" s="281" t="str">
        <f>IF(LEN(E45) &gt; LEN(F40) + LEN(F41) + LEN(F42)+ LEN(F43) + LEN(F44), RIGHT(E45, LEN(E45) - LEN(F40) - LEN(F41) - LEN(F42) - LEN(F43) - LEN(F44)), "")</f>
        <v/>
      </c>
      <c r="G45" s="282" t="str">
        <f t="shared" si="15"/>
        <v xml:space="preserve"> ◄ 45</v>
      </c>
      <c r="H45" s="267" t="str">
        <f t="shared" si="3"/>
        <v>0 car.</v>
      </c>
      <c r="I45" s="273" t="str">
        <f t="shared" si="4"/>
        <v>0.0 lignes</v>
      </c>
      <c r="J45" s="274"/>
      <c r="K45" s="264" t="s">
        <v>71</v>
      </c>
      <c r="L45" s="275" t="str">
        <f t="shared" si="5"/>
        <v>8 Ajoutez les champignons dans la cocotte environ 30 minutes avant la</v>
      </c>
      <c r="M45" s="242" t="str">
        <f t="shared" si="6"/>
        <v xml:space="preserve">8 Ajoutez les champignons dans la cocotte environ 30 minutes avant la </v>
      </c>
      <c r="N45" s="242" t="str">
        <f t="shared" si="16"/>
        <v xml:space="preserve">8 Ajoutez les champignons dans la cocotte environ 30 minutes avant la </v>
      </c>
      <c r="O45" s="242" t="str">
        <f t="shared" si="16"/>
        <v xml:space="preserve">8 Ajoutez les champignons dans la cocotte environ 30 minutes avant la </v>
      </c>
      <c r="P45" s="242" t="str">
        <f t="shared" si="16"/>
        <v xml:space="preserve">8 Ajoutez les champignons dans la cocotte environ 30 minutes avant la </v>
      </c>
      <c r="Q45" s="242" t="s">
        <v>71</v>
      </c>
      <c r="R45" s="276"/>
      <c r="S45" s="277"/>
      <c r="T45" s="243"/>
      <c r="U45" s="244"/>
      <c r="V45" s="245" t="str">
        <f t="shared" si="7"/>
        <v>8 Ajoutez les champignons dans la cocotte environ 30 minutes avant la</v>
      </c>
      <c r="W45" s="246" t="str">
        <f t="shared" si="8"/>
        <v>8 Ajoutez les champignons dans la cocotte environ 30 minutes avant la</v>
      </c>
      <c r="X45" s="247" t="str">
        <f t="shared" si="9"/>
        <v>8 Ajoutez les champignons dans la cocotte environ 30 minutes avant la</v>
      </c>
      <c r="Y45" s="248">
        <f>IF(ISBLANK(#REF!),"",LEN(L45)-LEN(SUBSTITUTE(L45," ",""))+1)</f>
        <v>12</v>
      </c>
      <c r="Z45" s="249">
        <f t="shared" si="10"/>
        <v>58</v>
      </c>
      <c r="AA45" s="248">
        <f t="shared" si="11"/>
        <v>11</v>
      </c>
      <c r="AB45" s="248">
        <f t="shared" si="12"/>
        <v>69</v>
      </c>
      <c r="AC45" s="94"/>
      <c r="AE45" s="151">
        <v>1</v>
      </c>
    </row>
    <row r="46" spans="1:31" s="157" customFormat="1" ht="15.6" customHeight="1">
      <c r="A46"/>
      <c r="B46" s="250" t="str">
        <f t="shared" si="13"/>
        <v>A</v>
      </c>
      <c r="C46" s="241" t="str">
        <f>IF(AND(F46&lt;&gt;"", LEN(TRIM(F46))&gt;0), MAX(C$21:C45)+1, "")</f>
        <v/>
      </c>
      <c r="D46" s="241" t="str" cm="1">
        <f t="array" ref="D46">IFERROR(INDEX($F$22:F$291, MATCH(ROW()-MIN(ROW($F$22:F$291))+1, $C$22:C$291, 0)), "")</f>
        <v xml:space="preserve">fin de la cuisson </v>
      </c>
      <c r="E46" s="270" t="str">
        <f>(SUBSTITUTE(SUBSTITUTE(J26,CHAR(13)&amp;CHAR(10)," "),CHAR(10)," "))</f>
        <v/>
      </c>
      <c r="F46" s="271" t="str">
        <f>IF(LEN(E51)&lt;$H$20,E46,LEFT(E51,FIND("¤",SUBSTITUTE(LEFT(E51,$H$20+1)," ","¤",LEN(LEFT(E51,$H$20+1))-LEN(SUBSTITUTE(LEFT(E51,$H$20+1)," ",""))))))</f>
        <v/>
      </c>
      <c r="G46" s="272" t="str">
        <f t="shared" si="15"/>
        <v xml:space="preserve"> ◄ 46</v>
      </c>
      <c r="H46" s="267" t="str">
        <f t="shared" si="3"/>
        <v>0 car.</v>
      </c>
      <c r="I46" s="273" t="str">
        <f t="shared" si="4"/>
        <v>0.0 lignes</v>
      </c>
      <c r="J46" s="274"/>
      <c r="K46" s="264" t="s">
        <v>71</v>
      </c>
      <c r="L46" s="275" t="str">
        <f t="shared" si="5"/>
        <v>fin de la cuisson</v>
      </c>
      <c r="M46" s="242" t="str">
        <f t="shared" si="6"/>
        <v xml:space="preserve">fin de la cuisson </v>
      </c>
      <c r="N46" s="242" t="str">
        <f t="shared" si="16"/>
        <v xml:space="preserve">fin de la cuisson </v>
      </c>
      <c r="O46" s="242" t="str">
        <f t="shared" si="16"/>
        <v xml:space="preserve">fin de la cuisson </v>
      </c>
      <c r="P46" s="242" t="str">
        <f t="shared" si="16"/>
        <v xml:space="preserve">fin de la cuisson </v>
      </c>
      <c r="Q46" s="242" t="s">
        <v>71</v>
      </c>
      <c r="R46" s="276"/>
      <c r="S46" s="277"/>
      <c r="T46" s="243"/>
      <c r="U46" s="244"/>
      <c r="V46" s="245" t="str">
        <f t="shared" si="7"/>
        <v>fin de la cuisson</v>
      </c>
      <c r="W46" s="246" t="str">
        <f t="shared" si="8"/>
        <v>fin de la cuisson</v>
      </c>
      <c r="X46" s="247" t="str">
        <f t="shared" si="9"/>
        <v>fin de la cuisson</v>
      </c>
      <c r="Y46" s="248">
        <f>IF(ISBLANK(#REF!),"",LEN(L46)-LEN(SUBSTITUTE(L46," ",""))+1)</f>
        <v>4</v>
      </c>
      <c r="Z46" s="249">
        <f t="shared" si="10"/>
        <v>14</v>
      </c>
      <c r="AA46" s="248">
        <f t="shared" si="11"/>
        <v>3</v>
      </c>
      <c r="AB46" s="248">
        <f t="shared" si="12"/>
        <v>17</v>
      </c>
      <c r="AC46" s="94"/>
      <c r="AE46" s="151">
        <v>1</v>
      </c>
    </row>
    <row r="47" spans="1:31" s="157" customFormat="1" ht="15.6" customHeight="1">
      <c r="A47"/>
      <c r="B47" s="250" t="str">
        <f t="shared" si="13"/>
        <v>A</v>
      </c>
      <c r="C47" s="241" t="str">
        <f>IF(AND(F47&lt;&gt;"", LEN(TRIM(F47))&gt;0), MAX(C$21:C46)+1, "")</f>
        <v/>
      </c>
      <c r="D47" s="241" t="str" cm="1">
        <f t="array" ref="D47">IFERROR(INDEX($F$22:F$291, MATCH(ROW()-MIN(ROW($F$22:F$291))+1, $C$22:C$291, 0)), "")</f>
        <v xml:space="preserve">9 Servez le bœuf bourguignon bien chaud accompagné de pommes de terre </v>
      </c>
      <c r="E47" s="278" t="str">
        <f>IFERROR(TRIM(SUBSTITUTE(SUBSTITUTE(SUBSTITUTE(SUBSTITUTE(SUBSTITUTE(E46," .",".")," ;",";")," :",":"),",",","),",","")),E46)</f>
        <v/>
      </c>
      <c r="F47" s="271" t="str">
        <f>IFERROR(IF(LEN(E51) &gt; LEN(F46), LEFT(RIGHT(E51, LEN(E51) - LEN(F46)), FIND("¤", SUBSTITUTE(LEFT(RIGHT(E51, LEN(E51) - LEN(F46)), $H$20+1), " ", "¤", LEN(LEFT(RIGHT(E51, LEN(E51) - LEN(F46)), $H$20+1)) - LEN(SUBSTITUTE(LEFT(RIGHT(E51, LEN(E51) - LEN(F46)), $H$20+1), " ", ""))))), ""), "")</f>
        <v/>
      </c>
      <c r="G47" s="272" t="str">
        <f t="shared" si="15"/>
        <v xml:space="preserve"> ◄ 47</v>
      </c>
      <c r="H47" s="267" t="str">
        <f t="shared" si="3"/>
        <v>0 car.</v>
      </c>
      <c r="I47" s="273" t="str">
        <f t="shared" si="4"/>
        <v>0.0 lignes</v>
      </c>
      <c r="J47" s="274"/>
      <c r="K47" s="264" t="s">
        <v>71</v>
      </c>
      <c r="L47" s="275" t="str">
        <f t="shared" si="5"/>
        <v>9 Servez le bœuf bourguignon bien chaud accompagné de pommes de terre</v>
      </c>
      <c r="M47" s="242" t="str">
        <f t="shared" si="6"/>
        <v xml:space="preserve">9 Servez le bœuf bourguignon bien chaud accompagné de pommes de terre </v>
      </c>
      <c r="N47" s="242" t="str">
        <f t="shared" si="16"/>
        <v xml:space="preserve">9 Servez le bœuf bourguignon bien chaud accompagné de pommes de terre </v>
      </c>
      <c r="O47" s="242" t="str">
        <f t="shared" si="16"/>
        <v xml:space="preserve">9 Servez le bœuf bourguignon bien chaud accompagné de pommes de terre </v>
      </c>
      <c r="P47" s="242" t="str">
        <f t="shared" si="16"/>
        <v xml:space="preserve">9 Servez le bœuf bourguignon bien chaud accompagné de pommes de terre </v>
      </c>
      <c r="Q47" s="242" t="s">
        <v>71</v>
      </c>
      <c r="R47" s="276"/>
      <c r="S47" s="277"/>
      <c r="T47" s="243"/>
      <c r="U47" s="244"/>
      <c r="V47" s="245" t="str">
        <f t="shared" si="7"/>
        <v>9 Servez le bœuf bourguignon bien chaud accompagné de pommes de terre</v>
      </c>
      <c r="W47" s="246" t="str">
        <f t="shared" si="8"/>
        <v>9 Servez le bœuf bourguignon bien chaud accompagné de pommes de terre</v>
      </c>
      <c r="X47" s="247" t="str">
        <f t="shared" si="9"/>
        <v>9 Servez le bœuf bourguignon bien chaud accompagné de pommes de terre</v>
      </c>
      <c r="Y47" s="248">
        <f>IF(ISBLANK(#REF!),"",LEN(L47)-LEN(SUBSTITUTE(L47," ",""))+1)</f>
        <v>12</v>
      </c>
      <c r="Z47" s="249">
        <f t="shared" si="10"/>
        <v>58</v>
      </c>
      <c r="AA47" s="248">
        <f t="shared" si="11"/>
        <v>11</v>
      </c>
      <c r="AB47" s="248">
        <f t="shared" si="12"/>
        <v>69</v>
      </c>
      <c r="AC47" s="94"/>
      <c r="AE47" s="151">
        <v>1</v>
      </c>
    </row>
    <row r="48" spans="1:31" s="157" customFormat="1" ht="15.6" customHeight="1">
      <c r="A48"/>
      <c r="B48" s="250" t="str">
        <f t="shared" si="13"/>
        <v>A</v>
      </c>
      <c r="C48" s="241" t="str">
        <f>IF(AND(F48&lt;&gt;"", LEN(TRIM(F48))&gt;0), MAX(C$21:C47)+1, "")</f>
        <v/>
      </c>
      <c r="D48" s="241" t="str" cm="1">
        <f t="array" ref="D48">IFERROR(INDEX($F$22:F$291, MATCH(ROW()-MIN(ROW($F$22:F$291))+1, $C$22:C$291, 0)), "")</f>
        <v xml:space="preserve">de pâtes ou de riz </v>
      </c>
      <c r="E48" s="278" t="str">
        <f>IFERROR(SUBSTITUTE(SUBSTITUTE(SUBSTITUTE(SUBSTITUTE(SUBSTITUTE(SUBSTITUTE(E47,",",";"),".",";"),";",";"),"-",";"),":",";"),"?",";"),E47)</f>
        <v/>
      </c>
      <c r="F48" s="271" t="str">
        <f>IFERROR(IF(LEN(E51)&gt;LEN(F46)+LEN(F47),LEFT(RIGHT(E51,LEN(E51)-LEN(F46)-LEN(F47)),FIND("¤",SUBSTITUTE(LEFT(RIGHT(E51,LEN(E51)-LEN(F46)-LEN(F47)),$H$20+1)," ","¤",LEN(LEFT(RIGHT(E51,LEN(E51)-LEN(F46)-LEN(F47)),$H$20+1))-LEN(SUBSTITUTE(LEFT(RIGHT(E51,LEN(E51)-LEN(F46)-LEN(F47)),$H$20+1)," ",""))))),""),"")</f>
        <v/>
      </c>
      <c r="G48" s="272" t="str">
        <f t="shared" si="15"/>
        <v xml:space="preserve"> ◄ 48</v>
      </c>
      <c r="H48" s="267" t="str">
        <f t="shared" si="3"/>
        <v>0 car.</v>
      </c>
      <c r="I48" s="273" t="str">
        <f t="shared" si="4"/>
        <v>0.0 lignes</v>
      </c>
      <c r="J48" s="274"/>
      <c r="K48" s="264" t="s">
        <v>71</v>
      </c>
      <c r="L48" s="275" t="str">
        <f t="shared" si="5"/>
        <v>de pâtes ou de riz</v>
      </c>
      <c r="M48" s="242" t="str">
        <f t="shared" si="6"/>
        <v xml:space="preserve">de pâtes ou de riz </v>
      </c>
      <c r="N48" s="242" t="str">
        <f t="shared" si="16"/>
        <v xml:space="preserve">de pâtes ou de riz </v>
      </c>
      <c r="O48" s="242" t="str">
        <f t="shared" si="16"/>
        <v xml:space="preserve">de pâtes ou de riz </v>
      </c>
      <c r="P48" s="242" t="str">
        <f t="shared" si="16"/>
        <v xml:space="preserve">de pâtes ou de riz </v>
      </c>
      <c r="Q48" s="242" t="s">
        <v>71</v>
      </c>
      <c r="R48" s="276"/>
      <c r="S48" s="277"/>
      <c r="T48" s="243"/>
      <c r="U48" s="244"/>
      <c r="V48" s="245" t="str">
        <f t="shared" si="7"/>
        <v>de pâtes ou de riz</v>
      </c>
      <c r="W48" s="246" t="str">
        <f t="shared" si="8"/>
        <v>de pâtes ou de riz</v>
      </c>
      <c r="X48" s="247" t="str">
        <f t="shared" si="9"/>
        <v>de pâtes ou de riz</v>
      </c>
      <c r="Y48" s="248">
        <f>IF(ISBLANK(#REF!),"",LEN(L48)-LEN(SUBSTITUTE(L48," ",""))+1)</f>
        <v>5</v>
      </c>
      <c r="Z48" s="249">
        <f t="shared" si="10"/>
        <v>14</v>
      </c>
      <c r="AA48" s="248">
        <f t="shared" si="11"/>
        <v>4</v>
      </c>
      <c r="AB48" s="248">
        <f t="shared" si="12"/>
        <v>18</v>
      </c>
      <c r="AC48" s="94"/>
      <c r="AE48" s="151">
        <v>1</v>
      </c>
    </row>
    <row r="49" spans="1:31" s="157" customFormat="1" ht="15.75" customHeight="1">
      <c r="A49">
        <f t="shared" ref="A49:A50" si="17">LEN(M49)</f>
        <v>0</v>
      </c>
      <c r="B49" s="250" t="str">
        <f>IF(OR(LEN(M49)&gt;1),"A", "►")</f>
        <v>►</v>
      </c>
      <c r="C49" s="241" t="str">
        <f>IF(AND(F49&lt;&gt;"", LEN(TRIM(F49))&gt;0), MAX(C$21:C48)+1, "")</f>
        <v/>
      </c>
      <c r="D49" s="241" t="str" cm="1">
        <f t="array" ref="D49">IFERROR(INDEX($F$22:F$291, MATCH(ROW()-MIN(ROW($F$22:F$291))+1, $C$22:C$291, 0)), "")</f>
        <v/>
      </c>
      <c r="E49" s="278" t="str">
        <f>IFERROR(SUBSTITUTE(E48,"."," "),E48)</f>
        <v/>
      </c>
      <c r="F49" s="271" t="str">
        <f>IFERROR(LEFT(RIGHT(E51,LEN(E51)-LEN(F46)-LEN(F47)-LEN(F48)),FIND("¤",SUBSTITUTE(LEFT(RIGHT(E51,LEN(E51)-LEN(F46)-LEN(F47)-LEN(F48)),$H$20+1)," ","¤",LEN(LEFT(RIGHT(E51,LEN(E51)-LEN(F46)-LEN(F47)-LEN(F48)),$H$20+1))-LEN(SUBSTITUTE(LEFT(RIGHT(E51,LEN(E51)-LEN(F46)-LEN(F47)-LEN(F48)),$H$20+1)," ",""))))),"")</f>
        <v/>
      </c>
      <c r="G49" s="272" t="str">
        <f t="shared" si="15"/>
        <v xml:space="preserve"> ◄ 49</v>
      </c>
      <c r="H49" s="267" t="str">
        <f t="shared" si="3"/>
        <v>0 car.</v>
      </c>
      <c r="I49" s="273" t="str">
        <f t="shared" si="4"/>
        <v>0.0 lignes</v>
      </c>
      <c r="J49" s="274"/>
      <c r="K49" s="264" t="s">
        <v>71</v>
      </c>
      <c r="L49" s="275" t="str">
        <f t="shared" si="5"/>
        <v/>
      </c>
      <c r="M49" s="242" t="str">
        <f t="shared" si="6"/>
        <v/>
      </c>
      <c r="N49" s="242" t="str">
        <f t="shared" si="16"/>
        <v/>
      </c>
      <c r="O49" s="242" t="str">
        <f t="shared" si="16"/>
        <v/>
      </c>
      <c r="P49" s="242" t="str">
        <f t="shared" si="16"/>
        <v/>
      </c>
      <c r="Q49" s="242" t="s">
        <v>71</v>
      </c>
      <c r="R49" s="276"/>
      <c r="S49" s="277"/>
      <c r="T49" s="243"/>
      <c r="U49" s="244"/>
      <c r="V49" s="245" t="str">
        <f t="shared" si="7"/>
        <v/>
      </c>
      <c r="W49" s="246" t="str">
        <f t="shared" si="8"/>
        <v/>
      </c>
      <c r="X49" s="247" t="str">
        <f t="shared" si="9"/>
        <v/>
      </c>
      <c r="Y49" s="248">
        <f>IF(ISBLANK(#REF!),"",LEN(L49)-LEN(SUBSTITUTE(L49," ",""))+1)</f>
        <v>1</v>
      </c>
      <c r="Z49" s="249">
        <f t="shared" si="10"/>
        <v>0</v>
      </c>
      <c r="AA49" s="248">
        <f t="shared" si="11"/>
        <v>0</v>
      </c>
      <c r="AB49" s="248">
        <f t="shared" si="12"/>
        <v>0</v>
      </c>
      <c r="AC49" s="94"/>
      <c r="AE49" s="151">
        <v>1</v>
      </c>
    </row>
    <row r="50" spans="1:31" s="157" customFormat="1" ht="15.75" customHeight="1">
      <c r="A50">
        <f t="shared" si="17"/>
        <v>0</v>
      </c>
      <c r="B50" s="250" t="str">
        <f t="shared" ref="B50:B66" si="18">IF(OR(LEN(M50)&gt;1),"A", "►")</f>
        <v>►</v>
      </c>
      <c r="C50" s="241" t="str">
        <f>IF(AND(F50&lt;&gt;"", LEN(TRIM(F50))&gt;0), MAX(C$21:C49)+1, "")</f>
        <v/>
      </c>
      <c r="D50" s="241" t="str" cm="1">
        <f t="array" ref="D50">IFERROR(INDEX($F$22:F$291, MATCH(ROW()-MIN(ROW($F$22:F$291))+1, $C$22:C$291, 0)), "")</f>
        <v/>
      </c>
      <c r="E50" s="279" t="str">
        <f>SUBSTITUTE(SUBSTITUTE(E49,";"," "),","," ")</f>
        <v/>
      </c>
      <c r="F50" s="271" t="str">
        <f>IFERROR(LEFT(RIGHT(E51,LEN(E51)-LEN(F46)-LEN(F47)-LEN(F48)-LEN(F49)),FIND("¤",SUBSTITUTE(LEFT(RIGHT(E51,LEN(E51)-LEN(F46)-LEN(F47)-LEN(F48)-LEN(F49)),$H$20+1)," ","¤",LEN(LEFT(RIGHT(E51,LEN(E51)-LEN(F46)-LEN(F47)-LEN(F48)-LEN(F49)),$H$20+1))-LEN(SUBSTITUTE(LEFT(RIGHT(E51,LEN(E51)-LEN(F46)-LEN(F47)-LEN(F48)-LEN(F49)),$H$20+1)," ",""))))),"")</f>
        <v/>
      </c>
      <c r="G50" s="272" t="str">
        <f t="shared" si="15"/>
        <v xml:space="preserve"> ◄ 50</v>
      </c>
      <c r="H50" s="267" t="str">
        <f t="shared" si="3"/>
        <v>0 car.</v>
      </c>
      <c r="I50" s="273" t="str">
        <f t="shared" si="4"/>
        <v>0.0 lignes</v>
      </c>
      <c r="J50" s="274"/>
      <c r="K50" s="264" t="s">
        <v>71</v>
      </c>
      <c r="L50" s="275" t="str">
        <f t="shared" si="5"/>
        <v/>
      </c>
      <c r="M50" s="242" t="str">
        <f t="shared" si="6"/>
        <v/>
      </c>
      <c r="N50" s="242" t="str">
        <f t="shared" si="16"/>
        <v/>
      </c>
      <c r="O50" s="242" t="str">
        <f t="shared" si="16"/>
        <v/>
      </c>
      <c r="P50" s="242" t="str">
        <f t="shared" si="16"/>
        <v/>
      </c>
      <c r="Q50" s="242" t="s">
        <v>71</v>
      </c>
      <c r="R50" s="276"/>
      <c r="S50" s="277"/>
      <c r="T50" s="243"/>
      <c r="U50" s="244"/>
      <c r="V50" s="245" t="str">
        <f t="shared" si="7"/>
        <v/>
      </c>
      <c r="W50" s="246" t="str">
        <f t="shared" si="8"/>
        <v/>
      </c>
      <c r="X50" s="247" t="str">
        <f t="shared" si="9"/>
        <v/>
      </c>
      <c r="Y50" s="248">
        <f>IF(ISBLANK(#REF!),"",LEN(L50)-LEN(SUBSTITUTE(L50," ",""))+1)</f>
        <v>1</v>
      </c>
      <c r="Z50" s="249">
        <f t="shared" si="10"/>
        <v>0</v>
      </c>
      <c r="AA50" s="248">
        <f t="shared" si="11"/>
        <v>0</v>
      </c>
      <c r="AB50" s="248">
        <f t="shared" si="12"/>
        <v>0</v>
      </c>
      <c r="AC50" s="94"/>
      <c r="AE50" s="151">
        <v>1</v>
      </c>
    </row>
    <row r="51" spans="1:31" s="157" customFormat="1" ht="15.75" customHeight="1">
      <c r="A51"/>
      <c r="B51" s="250" t="str">
        <f t="shared" si="18"/>
        <v>►</v>
      </c>
      <c r="C51" s="241" t="str">
        <f>IF(AND(F51&lt;&gt;"", LEN(TRIM(F51))&gt;0), MAX(C$21:C50)+1, "")</f>
        <v/>
      </c>
      <c r="D51" s="241" t="str" cm="1">
        <f t="array" ref="D51">IFERROR(INDEX($F$22:F$291, MATCH(ROW()-MIN(ROW($F$22:F$291))+1, $C$22:C$291, 0)), "")</f>
        <v/>
      </c>
      <c r="E51" s="280" t="str">
        <f>IFERROR(SUBSTITUTE(SUBSTITUTE(SUBSTITUTE(E50,"  "," "),"  "," "),"  "," "),E50)</f>
        <v/>
      </c>
      <c r="F51" s="271" t="str">
        <f>IF(LEN(E51) &gt; LEN(F46) + LEN(F47) + LEN(F48)+ LEN(F49) + LEN(F50), RIGHT(E51, LEN(E51) - LEN(F46) - LEN(F47) - LEN(F48) - LEN(F49) - LEN(F50)), "")</f>
        <v/>
      </c>
      <c r="G51" s="272" t="str">
        <f t="shared" si="15"/>
        <v xml:space="preserve"> ◄ 51</v>
      </c>
      <c r="H51" s="267" t="str">
        <f t="shared" si="3"/>
        <v>0 car.</v>
      </c>
      <c r="I51" s="273" t="str">
        <f t="shared" si="4"/>
        <v>0.0 lignes</v>
      </c>
      <c r="J51" s="274"/>
      <c r="K51" s="264" t="s">
        <v>71</v>
      </c>
      <c r="L51" s="275" t="str">
        <f t="shared" si="5"/>
        <v/>
      </c>
      <c r="M51" s="242" t="str">
        <f t="shared" si="6"/>
        <v/>
      </c>
      <c r="N51" s="242" t="str">
        <f t="shared" si="16"/>
        <v/>
      </c>
      <c r="O51" s="242" t="str">
        <f t="shared" si="16"/>
        <v/>
      </c>
      <c r="P51" s="242" t="str">
        <f t="shared" si="16"/>
        <v/>
      </c>
      <c r="Q51" s="242" t="s">
        <v>71</v>
      </c>
      <c r="R51" s="276"/>
      <c r="S51" s="277"/>
      <c r="T51" s="243"/>
      <c r="U51" s="244"/>
      <c r="V51" s="245" t="str">
        <f t="shared" si="7"/>
        <v/>
      </c>
      <c r="W51" s="246" t="str">
        <f t="shared" si="8"/>
        <v/>
      </c>
      <c r="X51" s="247" t="str">
        <f t="shared" si="9"/>
        <v/>
      </c>
      <c r="Y51" s="248">
        <f>IF(ISBLANK(#REF!),"",LEN(L51)-LEN(SUBSTITUTE(L51," ",""))+1)</f>
        <v>1</v>
      </c>
      <c r="Z51" s="249">
        <f t="shared" si="10"/>
        <v>0</v>
      </c>
      <c r="AA51" s="248">
        <f t="shared" si="11"/>
        <v>0</v>
      </c>
      <c r="AB51" s="248">
        <f t="shared" si="12"/>
        <v>0</v>
      </c>
      <c r="AC51" s="94"/>
      <c r="AE51" s="151">
        <v>1</v>
      </c>
    </row>
    <row r="52" spans="1:31" s="157" customFormat="1" ht="15.75" customHeight="1">
      <c r="A52"/>
      <c r="B52" s="250" t="str">
        <f t="shared" si="18"/>
        <v>►</v>
      </c>
      <c r="C52" s="241">
        <f>IF(AND(F52&lt;&gt;"", LEN(TRIM(F52))&gt;0), MAX(C$21:C51)+1, "")</f>
        <v>4</v>
      </c>
      <c r="D52" s="241" t="str" cm="1">
        <f t="array" ref="D52">IFERROR(INDEX($F$22:F$291, MATCH(ROW()-MIN(ROW($F$22:F$291))+1, $C$22:C$291, 0)), "")</f>
        <v/>
      </c>
      <c r="E52" s="270" t="str">
        <f>(SUBSTITUTE(SUBSTITUTE(J27,CHAR(13)&amp;CHAR(10)," "),CHAR(10)," "))</f>
        <v>1. Coupez la viande en cubes d’environ 4 cm et mettez-la dans un grand saladier. Ajoutez-y les oignons coupés en rondelles, les carottes coupées en rondelles, les lardons, l’ail émincé et le bouquet garni. Versez le vin rouge sur le tout et laissez mariner au frais pendant 24 heures.</v>
      </c>
      <c r="F52" s="281" t="str">
        <f>IF(LEN(E57)&lt;$H$20,E52,LEFT(E57,FIND("¤",SUBSTITUTE(LEFT(E57,$H$20+1)," ","¤",LEN(LEFT(E57,$H$20+1))-LEN(SUBSTITUTE(LEFT(E57,$H$20+1)," ",""))))))</f>
        <v xml:space="preserve">1 Coupez la viande en cubes d’environ 4 cm et mettez la dans un grand </v>
      </c>
      <c r="G52" s="282" t="str">
        <f t="shared" si="15"/>
        <v xml:space="preserve"> ◄ 52</v>
      </c>
      <c r="H52" s="267" t="str">
        <f t="shared" si="3"/>
        <v>0 car.</v>
      </c>
      <c r="I52" s="273" t="str">
        <f t="shared" si="4"/>
        <v>0.0 lignes</v>
      </c>
      <c r="J52" s="274"/>
      <c r="K52" s="264" t="s">
        <v>71</v>
      </c>
      <c r="L52" s="275" t="str">
        <f t="shared" si="5"/>
        <v/>
      </c>
      <c r="M52" s="242" t="str">
        <f t="shared" si="6"/>
        <v/>
      </c>
      <c r="N52" s="242" t="str">
        <f t="shared" si="16"/>
        <v/>
      </c>
      <c r="O52" s="242" t="str">
        <f t="shared" si="16"/>
        <v/>
      </c>
      <c r="P52" s="242" t="str">
        <f t="shared" si="16"/>
        <v/>
      </c>
      <c r="Q52" s="242" t="s">
        <v>71</v>
      </c>
      <c r="R52" s="276"/>
      <c r="S52" s="277"/>
      <c r="T52" s="243"/>
      <c r="U52" s="244"/>
      <c r="V52" s="245" t="str">
        <f t="shared" si="7"/>
        <v/>
      </c>
      <c r="W52" s="246" t="str">
        <f t="shared" si="8"/>
        <v/>
      </c>
      <c r="X52" s="247" t="str">
        <f t="shared" si="9"/>
        <v/>
      </c>
      <c r="Y52" s="248">
        <f>IF(ISBLANK(#REF!),"",LEN(L52)-LEN(SUBSTITUTE(L52," ",""))+1)</f>
        <v>1</v>
      </c>
      <c r="Z52" s="249">
        <f t="shared" si="10"/>
        <v>0</v>
      </c>
      <c r="AA52" s="248">
        <f t="shared" si="11"/>
        <v>0</v>
      </c>
      <c r="AB52" s="248">
        <f t="shared" si="12"/>
        <v>0</v>
      </c>
      <c r="AC52" s="94"/>
      <c r="AE52" s="151">
        <v>1</v>
      </c>
    </row>
    <row r="53" spans="1:31" s="157" customFormat="1" ht="15.6" customHeight="1">
      <c r="A53"/>
      <c r="B53" s="250" t="str">
        <f t="shared" si="18"/>
        <v>►</v>
      </c>
      <c r="C53" s="241">
        <f>IF(AND(F53&lt;&gt;"", LEN(TRIM(F53))&gt;0), MAX(C$21:C52)+1, "")</f>
        <v>5</v>
      </c>
      <c r="D53" s="241" t="str" cm="1">
        <f t="array" ref="D53">IFERROR(INDEX($F$22:F$291, MATCH(ROW()-MIN(ROW($F$22:F$291))+1, $C$22:C$291, 0)), "")</f>
        <v/>
      </c>
      <c r="E53" s="283" t="str">
        <f>IFERROR(TRIM(SUBSTITUTE(SUBSTITUTE(SUBSTITUTE(SUBSTITUTE(SUBSTITUTE(E52," .",".")," ;",";")," :",":"),",",","),",","")),E52)</f>
        <v>1. Coupez la viande en cubes d’environ 4 cm et mettez-la dans un grand saladier. Ajoutez-y les oignons coupés en rondelles les carottes coupées en rondelles les lardons l’ail émincé et le bouquet garni. Versez le vin rouge sur le tout et laissez mariner au frais pendant 24 heures.</v>
      </c>
      <c r="F53" s="281" t="str">
        <f>IFERROR(IF(LEN(E57) &gt; LEN(F52), LEFT(RIGHT(E57, LEN(E57) - LEN(F52)), FIND("¤", SUBSTITUTE(LEFT(RIGHT(E57, LEN(E57) - LEN(F52)), $H$20+1), " ", "¤", LEN(LEFT(RIGHT(E57, LEN(E57) - LEN(F52)), $H$20+1)) - LEN(SUBSTITUTE(LEFT(RIGHT(E57, LEN(E57) - LEN(F52)), $H$20+1), " ", ""))))), ""), "")</f>
        <v xml:space="preserve">saladier Ajoutez y les oignons coupés en rondelles les carottes </v>
      </c>
      <c r="G53" s="282" t="str">
        <f t="shared" si="15"/>
        <v xml:space="preserve"> ◄ 53</v>
      </c>
      <c r="H53" s="267" t="str">
        <f t="shared" si="3"/>
        <v>0 car.</v>
      </c>
      <c r="I53" s="273" t="str">
        <f t="shared" si="4"/>
        <v>0.0 lignes</v>
      </c>
      <c r="J53" s="274"/>
      <c r="K53" s="264" t="s">
        <v>71</v>
      </c>
      <c r="L53" s="275" t="str">
        <f t="shared" si="5"/>
        <v/>
      </c>
      <c r="M53" s="242" t="str">
        <f t="shared" si="6"/>
        <v/>
      </c>
      <c r="N53" s="242" t="str">
        <f t="shared" si="16"/>
        <v/>
      </c>
      <c r="O53" s="242" t="str">
        <f t="shared" si="16"/>
        <v/>
      </c>
      <c r="P53" s="242" t="str">
        <f t="shared" si="16"/>
        <v/>
      </c>
      <c r="Q53" s="242" t="s">
        <v>71</v>
      </c>
      <c r="R53" s="276"/>
      <c r="S53" s="277"/>
      <c r="T53" s="243"/>
      <c r="U53" s="244"/>
      <c r="V53" s="245" t="str">
        <f t="shared" si="7"/>
        <v/>
      </c>
      <c r="W53" s="246" t="str">
        <f t="shared" si="8"/>
        <v/>
      </c>
      <c r="X53" s="247" t="str">
        <f t="shared" si="9"/>
        <v/>
      </c>
      <c r="Y53" s="248">
        <f>IF(ISBLANK(#REF!),"",LEN(L53)-LEN(SUBSTITUTE(L53," ",""))+1)</f>
        <v>1</v>
      </c>
      <c r="Z53" s="249">
        <f t="shared" si="10"/>
        <v>0</v>
      </c>
      <c r="AA53" s="248">
        <f t="shared" si="11"/>
        <v>0</v>
      </c>
      <c r="AB53" s="248">
        <f t="shared" si="12"/>
        <v>0</v>
      </c>
      <c r="AC53" s="94"/>
      <c r="AE53" s="151">
        <v>1</v>
      </c>
    </row>
    <row r="54" spans="1:31" s="157" customFormat="1" ht="15.6" customHeight="1">
      <c r="A54"/>
      <c r="B54" s="250" t="str">
        <f t="shared" si="18"/>
        <v>►</v>
      </c>
      <c r="C54" s="241">
        <f>IF(AND(F54&lt;&gt;"", LEN(TRIM(F54))&gt;0), MAX(C$21:C53)+1, "")</f>
        <v>6</v>
      </c>
      <c r="D54" s="241" t="str" cm="1">
        <f t="array" ref="D54">IFERROR(INDEX($F$22:F$291, MATCH(ROW()-MIN(ROW($F$22:F$291))+1, $C$22:C$291, 0)), "")</f>
        <v/>
      </c>
      <c r="E54" s="283" t="str">
        <f>IFERROR(SUBSTITUTE(SUBSTITUTE(SUBSTITUTE(SUBSTITUTE(SUBSTITUTE(SUBSTITUTE(E53,",",";"),".",";"),";",";"),"-",";"),":",";"),"?",";"),E53)</f>
        <v>1; Coupez la viande en cubes d’environ 4 cm et mettez;la dans un grand saladier; Ajoutez;y les oignons coupés en rondelles les carottes coupées en rondelles les lardons l’ail émincé et le bouquet garni; Versez le vin rouge sur le tout et laissez mariner au frais pendant 24 heures;</v>
      </c>
      <c r="F54" s="281" t="str">
        <f>IFERROR(IF(LEN(E57)&gt;LEN(F52)+LEN(F53),LEFT(RIGHT(E57,LEN(E57)-LEN(F52)-LEN(F53)),FIND("¤",SUBSTITUTE(LEFT(RIGHT(E57,LEN(E57)-LEN(F52)-LEN(F53)),$H$20+1)," ","¤",LEN(LEFT(RIGHT(E57,LEN(E57)-LEN(F52)-LEN(F53)),$H$20+1))-LEN(SUBSTITUTE(LEFT(RIGHT(E57,LEN(E57)-LEN(F52)-LEN(F53)),$H$20+1)," ",""))))),""),"")</f>
        <v xml:space="preserve">coupées en rondelles les lardons l’ail émincé et le bouquet garni </v>
      </c>
      <c r="G54" s="282" t="str">
        <f t="shared" si="15"/>
        <v xml:space="preserve"> ◄ 54</v>
      </c>
      <c r="H54" s="267" t="str">
        <f t="shared" si="3"/>
        <v>0 car.</v>
      </c>
      <c r="I54" s="273" t="str">
        <f t="shared" si="4"/>
        <v>0.0 lignes</v>
      </c>
      <c r="J54" s="274"/>
      <c r="K54" s="264" t="s">
        <v>71</v>
      </c>
      <c r="L54" s="275" t="str">
        <f t="shared" si="5"/>
        <v/>
      </c>
      <c r="M54" s="242" t="str">
        <f t="shared" si="6"/>
        <v/>
      </c>
      <c r="N54" s="242" t="str">
        <f t="shared" si="16"/>
        <v/>
      </c>
      <c r="O54" s="242" t="str">
        <f t="shared" si="16"/>
        <v/>
      </c>
      <c r="P54" s="242" t="str">
        <f t="shared" si="16"/>
        <v/>
      </c>
      <c r="Q54" s="242" t="s">
        <v>71</v>
      </c>
      <c r="R54" s="276"/>
      <c r="S54" s="277"/>
      <c r="T54" s="243"/>
      <c r="U54" s="244"/>
      <c r="V54" s="245" t="str">
        <f t="shared" si="7"/>
        <v/>
      </c>
      <c r="W54" s="246" t="str">
        <f t="shared" si="8"/>
        <v/>
      </c>
      <c r="X54" s="247" t="str">
        <f t="shared" si="9"/>
        <v/>
      </c>
      <c r="Y54" s="248">
        <f>IF(ISBLANK(#REF!),"",LEN(L54)-LEN(SUBSTITUTE(L54," ",""))+1)</f>
        <v>1</v>
      </c>
      <c r="Z54" s="249">
        <f t="shared" si="10"/>
        <v>0</v>
      </c>
      <c r="AA54" s="248">
        <f t="shared" si="11"/>
        <v>0</v>
      </c>
      <c r="AB54" s="248">
        <f t="shared" si="12"/>
        <v>0</v>
      </c>
      <c r="AC54" s="94"/>
      <c r="AE54" s="151">
        <v>1</v>
      </c>
    </row>
    <row r="55" spans="1:31" s="157" customFormat="1" ht="15.6" customHeight="1">
      <c r="A55"/>
      <c r="B55" s="250" t="str">
        <f t="shared" si="18"/>
        <v>►</v>
      </c>
      <c r="C55" s="241">
        <f>IF(AND(F55&lt;&gt;"", LEN(TRIM(F55))&gt;0), MAX(C$21:C54)+1, "")</f>
        <v>7</v>
      </c>
      <c r="D55" s="241" t="str" cm="1">
        <f t="array" ref="D55">IFERROR(INDEX($F$22:F$291, MATCH(ROW()-MIN(ROW($F$22:F$291))+1, $C$22:C$291, 0)), "")</f>
        <v/>
      </c>
      <c r="E55" s="283" t="str">
        <f>IFERROR(SUBSTITUTE(E54,"."," "),E54)</f>
        <v>1; Coupez la viande en cubes d’environ 4 cm et mettez;la dans un grand saladier; Ajoutez;y les oignons coupés en rondelles les carottes coupées en rondelles les lardons l’ail émincé et le bouquet garni; Versez le vin rouge sur le tout et laissez mariner au frais pendant 24 heures;</v>
      </c>
      <c r="F55" s="281" t="str">
        <f>IFERROR(LEFT(RIGHT(E57,LEN(E57)-LEN(F52)-LEN(F53)-LEN(F54)),FIND("¤",SUBSTITUTE(LEFT(RIGHT(E57,LEN(E57)-LEN(F52)-LEN(F53)-LEN(F54)),$H$20+1)," ","¤",LEN(LEFT(RIGHT(E57,LEN(E57)-LEN(F52)-LEN(F53)-LEN(F54)),$H$20+1))-LEN(SUBSTITUTE(LEFT(RIGHT(E57,LEN(E57)-LEN(F52)-LEN(F53)-LEN(F54)),$H$20+1)," ",""))))),"")</f>
        <v xml:space="preserve">Versez le vin rouge sur le tout et laissez mariner au frais pendant 24 </v>
      </c>
      <c r="G55" s="282" t="str">
        <f t="shared" si="15"/>
        <v xml:space="preserve"> ◄ 55</v>
      </c>
      <c r="H55" s="267" t="str">
        <f t="shared" si="3"/>
        <v>0 car.</v>
      </c>
      <c r="I55" s="273" t="str">
        <f t="shared" si="4"/>
        <v>0.0 lignes</v>
      </c>
      <c r="J55" s="274"/>
      <c r="K55" s="264" t="s">
        <v>71</v>
      </c>
      <c r="L55" s="275" t="str">
        <f t="shared" si="5"/>
        <v/>
      </c>
      <c r="M55" s="242" t="str">
        <f t="shared" si="6"/>
        <v/>
      </c>
      <c r="N55" s="242" t="str">
        <f t="shared" ref="N55:P70" si="19">IF(LEN(SUBSTITUTE(M55, N$18, "")) &lt; LEN(M55), SUBSTITUTE(M55, N$18, ""), M55)</f>
        <v/>
      </c>
      <c r="O55" s="242" t="str">
        <f t="shared" si="19"/>
        <v/>
      </c>
      <c r="P55" s="242" t="str">
        <f t="shared" si="19"/>
        <v/>
      </c>
      <c r="Q55" s="242" t="s">
        <v>71</v>
      </c>
      <c r="R55" s="276"/>
      <c r="S55" s="277"/>
      <c r="T55" s="243"/>
      <c r="U55" s="244"/>
      <c r="V55" s="245" t="str">
        <f t="shared" si="7"/>
        <v/>
      </c>
      <c r="W55" s="246" t="str">
        <f t="shared" si="8"/>
        <v/>
      </c>
      <c r="X55" s="247" t="str">
        <f t="shared" si="9"/>
        <v/>
      </c>
      <c r="Y55" s="248">
        <f>IF(ISBLANK(#REF!),"",LEN(L55)-LEN(SUBSTITUTE(L55," ",""))+1)</f>
        <v>1</v>
      </c>
      <c r="Z55" s="249">
        <f t="shared" si="10"/>
        <v>0</v>
      </c>
      <c r="AA55" s="248">
        <f t="shared" si="11"/>
        <v>0</v>
      </c>
      <c r="AB55" s="248">
        <f t="shared" si="12"/>
        <v>0</v>
      </c>
      <c r="AC55" s="94"/>
      <c r="AE55" s="151">
        <v>1</v>
      </c>
    </row>
    <row r="56" spans="1:31" s="157" customFormat="1" ht="15.6" customHeight="1">
      <c r="A56"/>
      <c r="B56" s="250" t="str">
        <f t="shared" si="18"/>
        <v>►</v>
      </c>
      <c r="C56" s="241">
        <f>IF(AND(F56&lt;&gt;"", LEN(TRIM(F56))&gt;0), MAX(C$21:C55)+1, "")</f>
        <v>8</v>
      </c>
      <c r="D56" s="241" t="str" cm="1">
        <f t="array" ref="D56">IFERROR(INDEX($F$22:F$291, MATCH(ROW()-MIN(ROW($F$22:F$291))+1, $C$22:C$291, 0)), "")</f>
        <v/>
      </c>
      <c r="E56" s="284" t="str">
        <f>SUBSTITUTE(SUBSTITUTE(E55,";"," "),","," ")</f>
        <v xml:space="preserve">1  Coupez la viande en cubes d’environ 4 cm et mettez la dans un grand saladier  Ajoutez y les oignons coupés en rondelles les carottes coupées en rondelles les lardons l’ail émincé et le bouquet garni  Versez le vin rouge sur le tout et laissez mariner au frais pendant 24 heures </v>
      </c>
      <c r="F56" s="281" t="str">
        <f>IFERROR(LEFT(RIGHT(E57,LEN(E57)-LEN(F52)-LEN(F53)-LEN(F54)-LEN(F55)),FIND("¤",SUBSTITUTE(LEFT(RIGHT(E57,LEN(E57)-LEN(F52)-LEN(F53)-LEN(F54)-LEN(F55)),$H$20+1)," ","¤",LEN(LEFT(RIGHT(E57,LEN(E57)-LEN(F52)-LEN(F53)-LEN(F54)-LEN(F55)),$H$20+1))-LEN(SUBSTITUTE(LEFT(RIGHT(E57,LEN(E57)-LEN(F52)-LEN(F53)-LEN(F54)-LEN(F55)),$H$20+1)," ",""))))),"")</f>
        <v xml:space="preserve">heures </v>
      </c>
      <c r="G56" s="282" t="str">
        <f t="shared" si="15"/>
        <v xml:space="preserve"> ◄ 56</v>
      </c>
      <c r="H56" s="267" t="str">
        <f t="shared" si="3"/>
        <v>0 car.</v>
      </c>
      <c r="I56" s="273" t="str">
        <f t="shared" si="4"/>
        <v>0.0 lignes</v>
      </c>
      <c r="J56" s="274"/>
      <c r="K56" s="264" t="s">
        <v>71</v>
      </c>
      <c r="L56" s="275" t="str">
        <f t="shared" si="5"/>
        <v/>
      </c>
      <c r="M56" s="242" t="str">
        <f t="shared" si="6"/>
        <v/>
      </c>
      <c r="N56" s="242" t="str">
        <f t="shared" si="19"/>
        <v/>
      </c>
      <c r="O56" s="242" t="str">
        <f t="shared" si="19"/>
        <v/>
      </c>
      <c r="P56" s="242" t="str">
        <f t="shared" si="19"/>
        <v/>
      </c>
      <c r="Q56" s="242" t="s">
        <v>71</v>
      </c>
      <c r="R56" s="276"/>
      <c r="S56" s="277"/>
      <c r="T56" s="243"/>
      <c r="U56" s="244"/>
      <c r="V56" s="245" t="str">
        <f t="shared" si="7"/>
        <v/>
      </c>
      <c r="W56" s="246" t="str">
        <f t="shared" si="8"/>
        <v/>
      </c>
      <c r="X56" s="247" t="str">
        <f t="shared" si="9"/>
        <v/>
      </c>
      <c r="Y56" s="248">
        <f>IF(ISBLANK(#REF!),"",LEN(L56)-LEN(SUBSTITUTE(L56," ",""))+1)</f>
        <v>1</v>
      </c>
      <c r="Z56" s="249">
        <f t="shared" si="10"/>
        <v>0</v>
      </c>
      <c r="AA56" s="248">
        <f t="shared" si="11"/>
        <v>0</v>
      </c>
      <c r="AB56" s="248">
        <f t="shared" si="12"/>
        <v>0</v>
      </c>
      <c r="AC56" s="94"/>
      <c r="AE56" s="151">
        <v>1</v>
      </c>
    </row>
    <row r="57" spans="1:31" s="157" customFormat="1" ht="15.6" customHeight="1">
      <c r="A57"/>
      <c r="B57" s="250" t="str">
        <f t="shared" si="18"/>
        <v>►</v>
      </c>
      <c r="C57" s="241" t="str">
        <f>IF(AND(F57&lt;&gt;"", LEN(TRIM(F57))&gt;0), MAX(C$21:C56)+1, "")</f>
        <v/>
      </c>
      <c r="D57" s="241" t="str" cm="1">
        <f t="array" ref="D57">IFERROR(INDEX($F$22:F$291, MATCH(ROW()-MIN(ROW($F$22:F$291))+1, $C$22:C$291, 0)), "")</f>
        <v/>
      </c>
      <c r="E57" s="285" t="str">
        <f>IFERROR(SUBSTITUTE(SUBSTITUTE(SUBSTITUTE(E56,"  "," "),"  "," "),"  "," "),E56)</f>
        <v xml:space="preserve">1 Coupez la viande en cubes d’environ 4 cm et mettez la dans un grand saladier Ajoutez y les oignons coupés en rondelles les carottes coupées en rondelles les lardons l’ail émincé et le bouquet garni Versez le vin rouge sur le tout et laissez mariner au frais pendant 24 heures </v>
      </c>
      <c r="F57" s="281" t="str">
        <f>IF(LEN(E57) &gt; LEN(F52) + LEN(F53) + LEN(F54)+ LEN(F55) + LEN(F56), RIGHT(E57, LEN(E57) - LEN(F52) - LEN(F53) - LEN(F54) - LEN(F55) - LEN(F56)), "")</f>
        <v/>
      </c>
      <c r="G57" s="282" t="str">
        <f t="shared" si="15"/>
        <v xml:space="preserve"> ◄ 57</v>
      </c>
      <c r="H57" s="267" t="str">
        <f t="shared" si="3"/>
        <v>0 car.</v>
      </c>
      <c r="I57" s="273" t="str">
        <f t="shared" si="4"/>
        <v>0.0 lignes</v>
      </c>
      <c r="J57" s="274"/>
      <c r="K57" s="264" t="s">
        <v>71</v>
      </c>
      <c r="L57" s="275" t="str">
        <f t="shared" si="5"/>
        <v/>
      </c>
      <c r="M57" s="242" t="str">
        <f t="shared" si="6"/>
        <v/>
      </c>
      <c r="N57" s="242" t="str">
        <f t="shared" si="19"/>
        <v/>
      </c>
      <c r="O57" s="242" t="str">
        <f t="shared" si="19"/>
        <v/>
      </c>
      <c r="P57" s="242" t="str">
        <f t="shared" si="19"/>
        <v/>
      </c>
      <c r="Q57" s="242" t="s">
        <v>71</v>
      </c>
      <c r="R57" s="276"/>
      <c r="S57" s="277"/>
      <c r="T57" s="243"/>
      <c r="U57" s="244"/>
      <c r="V57" s="245" t="str">
        <f t="shared" si="7"/>
        <v/>
      </c>
      <c r="W57" s="246" t="str">
        <f t="shared" si="8"/>
        <v/>
      </c>
      <c r="X57" s="247" t="str">
        <f t="shared" si="9"/>
        <v/>
      </c>
      <c r="Y57" s="248">
        <f>IF(ISBLANK(#REF!),"",LEN(L57)-LEN(SUBSTITUTE(L57," ",""))+1)</f>
        <v>1</v>
      </c>
      <c r="Z57" s="249">
        <f t="shared" si="10"/>
        <v>0</v>
      </c>
      <c r="AA57" s="248">
        <f t="shared" si="11"/>
        <v>0</v>
      </c>
      <c r="AB57" s="248">
        <f t="shared" si="12"/>
        <v>0</v>
      </c>
      <c r="AC57" s="94"/>
      <c r="AE57" s="151">
        <v>1</v>
      </c>
    </row>
    <row r="58" spans="1:31" s="157" customFormat="1" ht="15.6" customHeight="1">
      <c r="A58"/>
      <c r="B58" s="250" t="str">
        <f t="shared" si="18"/>
        <v>►</v>
      </c>
      <c r="C58" s="241">
        <f>IF(AND(F58&lt;&gt;"", LEN(TRIM(F58))&gt;0), MAX(C$21:C57)+1, "")</f>
        <v>9</v>
      </c>
      <c r="D58" s="241" t="str" cm="1">
        <f t="array" ref="D58">IFERROR(INDEX($F$22:F$291, MATCH(ROW()-MIN(ROW($F$22:F$291))+1, $C$22:C$291, 0)), "")</f>
        <v/>
      </c>
      <c r="E58" s="270" t="str">
        <f>(SUBSTITUTE(SUBSTITUTE(J28,CHAR(13)&amp;CHAR(10)," "),CHAR(10)," "))</f>
        <v>2. Le lendemain, sortez la viande et les légumes de la marinade et égouttez-les. Réservez la marinade.</v>
      </c>
      <c r="F58" s="271" t="str">
        <f>IF(LEN(E63)&lt;$H$20,E58,LEFT(E63,FIND("¤",SUBSTITUTE(LEFT(E63,$H$20+1)," ","¤",LEN(LEFT(E63,$H$20+1))-LEN(SUBSTITUTE(LEFT(E63,$H$20+1)," ",""))))))</f>
        <v xml:space="preserve">2 Le lendemain sortez la viande et les légumes de la marinade et </v>
      </c>
      <c r="G58" s="272" t="str">
        <f t="shared" si="15"/>
        <v xml:space="preserve"> ◄ 58</v>
      </c>
      <c r="H58" s="267" t="str">
        <f t="shared" si="3"/>
        <v>0 car.</v>
      </c>
      <c r="I58" s="273" t="str">
        <f t="shared" si="4"/>
        <v>0.0 lignes</v>
      </c>
      <c r="J58" s="274"/>
      <c r="K58" s="264" t="s">
        <v>71</v>
      </c>
      <c r="L58" s="275" t="str">
        <f t="shared" si="5"/>
        <v/>
      </c>
      <c r="M58" s="242" t="str">
        <f t="shared" si="6"/>
        <v/>
      </c>
      <c r="N58" s="242" t="str">
        <f t="shared" si="19"/>
        <v/>
      </c>
      <c r="O58" s="242" t="str">
        <f t="shared" si="19"/>
        <v/>
      </c>
      <c r="P58" s="242" t="str">
        <f t="shared" si="19"/>
        <v/>
      </c>
      <c r="Q58" s="242" t="s">
        <v>71</v>
      </c>
      <c r="R58" s="276"/>
      <c r="S58" s="277"/>
      <c r="T58" s="243"/>
      <c r="U58" s="244"/>
      <c r="V58" s="245" t="str">
        <f t="shared" si="7"/>
        <v/>
      </c>
      <c r="W58" s="246" t="str">
        <f t="shared" si="8"/>
        <v/>
      </c>
      <c r="X58" s="247" t="str">
        <f t="shared" si="9"/>
        <v/>
      </c>
      <c r="Y58" s="248">
        <f>IF(ISBLANK(#REF!),"",LEN(L58)-LEN(SUBSTITUTE(L58," ",""))+1)</f>
        <v>1</v>
      </c>
      <c r="Z58" s="249">
        <f t="shared" si="10"/>
        <v>0</v>
      </c>
      <c r="AA58" s="248">
        <f t="shared" si="11"/>
        <v>0</v>
      </c>
      <c r="AB58" s="248">
        <f t="shared" si="12"/>
        <v>0</v>
      </c>
      <c r="AC58" s="94"/>
      <c r="AE58" s="151">
        <v>1</v>
      </c>
    </row>
    <row r="59" spans="1:31" s="157" customFormat="1" ht="15.6" customHeight="1">
      <c r="A59"/>
      <c r="B59" s="250" t="str">
        <f t="shared" si="18"/>
        <v>►</v>
      </c>
      <c r="C59" s="241">
        <f>IF(AND(F59&lt;&gt;"", LEN(TRIM(F59))&gt;0), MAX(C$21:C58)+1, "")</f>
        <v>10</v>
      </c>
      <c r="D59" s="241" t="str" cm="1">
        <f t="array" ref="D59">IFERROR(INDEX($F$22:F$291, MATCH(ROW()-MIN(ROW($F$22:F$291))+1, $C$22:C$291, 0)), "")</f>
        <v/>
      </c>
      <c r="E59" s="278" t="str">
        <f>IFERROR(TRIM(SUBSTITUTE(SUBSTITUTE(SUBSTITUTE(SUBSTITUTE(SUBSTITUTE(E58," .",".")," ;",";")," :",":"),",",","),",","")),E58)</f>
        <v>2. Le lendemain sortez la viande et les légumes de la marinade et égouttez-les. Réservez la marinade.</v>
      </c>
      <c r="F59" s="271" t="str">
        <f>IFERROR(IF(LEN(E63) &gt; LEN(F58), LEFT(RIGHT(E63, LEN(E63) - LEN(F58)), FIND("¤", SUBSTITUTE(LEFT(RIGHT(E63, LEN(E63) - LEN(F58)), $H$20+1), " ", "¤", LEN(LEFT(RIGHT(E63, LEN(E63) - LEN(F58)), $H$20+1)) - LEN(SUBSTITUTE(LEFT(RIGHT(E63, LEN(E63) - LEN(F58)), $H$20+1), " ", ""))))), ""), "")</f>
        <v xml:space="preserve">égouttez les Réservez la marinade </v>
      </c>
      <c r="G59" s="272" t="str">
        <f t="shared" si="15"/>
        <v xml:space="preserve"> ◄ 59</v>
      </c>
      <c r="H59" s="267" t="str">
        <f t="shared" si="3"/>
        <v>0 car.</v>
      </c>
      <c r="I59" s="273" t="str">
        <f t="shared" si="4"/>
        <v>0.0 lignes</v>
      </c>
      <c r="J59" s="274"/>
      <c r="K59" s="264" t="s">
        <v>71</v>
      </c>
      <c r="L59" s="275" t="str">
        <f t="shared" si="5"/>
        <v/>
      </c>
      <c r="M59" s="242" t="str">
        <f t="shared" si="6"/>
        <v/>
      </c>
      <c r="N59" s="242" t="str">
        <f t="shared" si="19"/>
        <v/>
      </c>
      <c r="O59" s="242" t="str">
        <f t="shared" si="19"/>
        <v/>
      </c>
      <c r="P59" s="242" t="str">
        <f t="shared" si="19"/>
        <v/>
      </c>
      <c r="Q59" s="242" t="s">
        <v>71</v>
      </c>
      <c r="R59" s="276"/>
      <c r="S59" s="277"/>
      <c r="T59" s="243"/>
      <c r="U59" s="244"/>
      <c r="V59" s="245" t="str">
        <f t="shared" si="7"/>
        <v/>
      </c>
      <c r="W59" s="246" t="str">
        <f t="shared" si="8"/>
        <v/>
      </c>
      <c r="X59" s="247" t="str">
        <f t="shared" si="9"/>
        <v/>
      </c>
      <c r="Y59" s="248">
        <f>IF(ISBLANK(#REF!),"",LEN(L59)-LEN(SUBSTITUTE(L59," ",""))+1)</f>
        <v>1</v>
      </c>
      <c r="Z59" s="249">
        <f t="shared" si="10"/>
        <v>0</v>
      </c>
      <c r="AA59" s="248">
        <f t="shared" si="11"/>
        <v>0</v>
      </c>
      <c r="AB59" s="248">
        <f t="shared" si="12"/>
        <v>0</v>
      </c>
      <c r="AC59" s="94"/>
      <c r="AE59" s="151">
        <v>1</v>
      </c>
    </row>
    <row r="60" spans="1:31" s="157" customFormat="1" ht="15.6" customHeight="1">
      <c r="A60"/>
      <c r="B60" s="250" t="str">
        <f t="shared" si="18"/>
        <v>►</v>
      </c>
      <c r="C60" s="241" t="str">
        <f>IF(AND(F60&lt;&gt;"", LEN(TRIM(F60))&gt;0), MAX(C$21:C59)+1, "")</f>
        <v/>
      </c>
      <c r="D60" s="241" t="str" cm="1">
        <f t="array" ref="D60">IFERROR(INDEX($F$22:F$291, MATCH(ROW()-MIN(ROW($F$22:F$291))+1, $C$22:C$291, 0)), "")</f>
        <v/>
      </c>
      <c r="E60" s="278" t="str">
        <f>IFERROR(SUBSTITUTE(SUBSTITUTE(SUBSTITUTE(SUBSTITUTE(SUBSTITUTE(SUBSTITUTE(E59,",",";"),".",";"),";",";"),"-",";"),":",";"),"?",";"),E59)</f>
        <v>2; Le lendemain sortez la viande et les légumes de la marinade et égouttez;les; Réservez la marinade;</v>
      </c>
      <c r="F60" s="271" t="str">
        <f>IFERROR(IF(LEN(E63)&gt;LEN(F58)+LEN(F59),LEFT(RIGHT(E63,LEN(E63)-LEN(F58)-LEN(F59)),FIND("¤",SUBSTITUTE(LEFT(RIGHT(E63,LEN(E63)-LEN(F58)-LEN(F59)),$H$20+1)," ","¤",LEN(LEFT(RIGHT(E63,LEN(E63)-LEN(F58)-LEN(F59)),$H$20+1))-LEN(SUBSTITUTE(LEFT(RIGHT(E63,LEN(E63)-LEN(F58)-LEN(F59)),$H$20+1)," ",""))))),""),"")</f>
        <v/>
      </c>
      <c r="G60" s="272" t="str">
        <f t="shared" si="15"/>
        <v xml:space="preserve"> ◄ 60</v>
      </c>
      <c r="H60" s="267" t="str">
        <f t="shared" si="3"/>
        <v>0 car.</v>
      </c>
      <c r="I60" s="273" t="str">
        <f t="shared" si="4"/>
        <v>0.0 lignes</v>
      </c>
      <c r="J60" s="274"/>
      <c r="K60" s="264" t="s">
        <v>71</v>
      </c>
      <c r="L60" s="275" t="str">
        <f t="shared" si="5"/>
        <v/>
      </c>
      <c r="M60" s="242" t="str">
        <f t="shared" si="6"/>
        <v/>
      </c>
      <c r="N60" s="242" t="str">
        <f t="shared" si="19"/>
        <v/>
      </c>
      <c r="O60" s="242" t="str">
        <f t="shared" si="19"/>
        <v/>
      </c>
      <c r="P60" s="242" t="str">
        <f t="shared" si="19"/>
        <v/>
      </c>
      <c r="Q60" s="242" t="s">
        <v>71</v>
      </c>
      <c r="R60" s="276"/>
      <c r="S60" s="277"/>
      <c r="T60" s="243"/>
      <c r="U60" s="244"/>
      <c r="V60" s="245" t="str">
        <f t="shared" si="7"/>
        <v/>
      </c>
      <c r="W60" s="246" t="str">
        <f t="shared" si="8"/>
        <v/>
      </c>
      <c r="X60" s="247" t="str">
        <f t="shared" si="9"/>
        <v/>
      </c>
      <c r="Y60" s="248">
        <f>IF(ISBLANK(#REF!),"",LEN(L60)-LEN(SUBSTITUTE(L60," ",""))+1)</f>
        <v>1</v>
      </c>
      <c r="Z60" s="249">
        <f t="shared" si="10"/>
        <v>0</v>
      </c>
      <c r="AA60" s="248">
        <f t="shared" si="11"/>
        <v>0</v>
      </c>
      <c r="AB60" s="248">
        <f t="shared" si="12"/>
        <v>0</v>
      </c>
      <c r="AC60" s="94"/>
      <c r="AE60" s="151">
        <v>1</v>
      </c>
    </row>
    <row r="61" spans="1:31" s="157" customFormat="1" ht="16.149999999999999" customHeight="1">
      <c r="A61"/>
      <c r="B61" s="250" t="str">
        <f t="shared" si="18"/>
        <v>►</v>
      </c>
      <c r="C61" s="241" t="str">
        <f>IF(AND(F61&lt;&gt;"", LEN(TRIM(F61))&gt;0), MAX(C$21:C60)+1, "")</f>
        <v/>
      </c>
      <c r="D61" s="241" t="str" cm="1">
        <f t="array" ref="D61">IFERROR(INDEX($F$22:F$291, MATCH(ROW()-MIN(ROW($F$22:F$291))+1, $C$22:C$291, 0)), "")</f>
        <v/>
      </c>
      <c r="E61" s="278" t="str">
        <f>IFERROR(SUBSTITUTE(E60,"."," "),E60)</f>
        <v>2; Le lendemain sortez la viande et les légumes de la marinade et égouttez;les; Réservez la marinade;</v>
      </c>
      <c r="F61" s="271" t="str">
        <f>IFERROR(LEFT(RIGHT(E63,LEN(E63)-LEN(F58)-LEN(F59)-LEN(F60)),FIND("¤",SUBSTITUTE(LEFT(RIGHT(E63,LEN(E63)-LEN(F58)-LEN(F59)-LEN(F60)),$H$20+1)," ","¤",LEN(LEFT(RIGHT(E63,LEN(E63)-LEN(F58)-LEN(F59)-LEN(F60)),$H$20+1))-LEN(SUBSTITUTE(LEFT(RIGHT(E63,LEN(E63)-LEN(F58)-LEN(F59)-LEN(F60)),$H$20+1)," ",""))))),"")</f>
        <v/>
      </c>
      <c r="G61" s="272" t="str">
        <f t="shared" si="15"/>
        <v xml:space="preserve"> ◄ 61</v>
      </c>
      <c r="H61" s="267" t="str">
        <f t="shared" si="3"/>
        <v>0 car.</v>
      </c>
      <c r="I61" s="273" t="str">
        <f t="shared" si="4"/>
        <v>0.0 lignes</v>
      </c>
      <c r="J61" s="274"/>
      <c r="K61" s="264" t="s">
        <v>71</v>
      </c>
      <c r="L61" s="275" t="str">
        <f t="shared" si="5"/>
        <v/>
      </c>
      <c r="M61" s="242" t="str">
        <f t="shared" si="6"/>
        <v/>
      </c>
      <c r="N61" s="242" t="str">
        <f t="shared" si="19"/>
        <v/>
      </c>
      <c r="O61" s="242" t="str">
        <f t="shared" si="19"/>
        <v/>
      </c>
      <c r="P61" s="242" t="str">
        <f t="shared" si="19"/>
        <v/>
      </c>
      <c r="Q61" s="242" t="s">
        <v>71</v>
      </c>
      <c r="R61" s="276"/>
      <c r="S61" s="277"/>
      <c r="T61" s="243"/>
      <c r="U61" s="244"/>
      <c r="V61" s="245" t="str">
        <f t="shared" si="7"/>
        <v/>
      </c>
      <c r="W61" s="246" t="str">
        <f t="shared" si="8"/>
        <v/>
      </c>
      <c r="X61" s="247" t="str">
        <f t="shared" si="9"/>
        <v/>
      </c>
      <c r="Y61" s="248">
        <f>IF(ISBLANK(#REF!),"",LEN(L61)-LEN(SUBSTITUTE(L61," ",""))+1)</f>
        <v>1</v>
      </c>
      <c r="Z61" s="249">
        <f t="shared" si="10"/>
        <v>0</v>
      </c>
      <c r="AA61" s="248">
        <f t="shared" si="11"/>
        <v>0</v>
      </c>
      <c r="AB61" s="248">
        <f t="shared" si="12"/>
        <v>0</v>
      </c>
      <c r="AC61" s="94"/>
      <c r="AE61" s="151">
        <v>1</v>
      </c>
    </row>
    <row r="62" spans="1:31" s="157" customFormat="1" ht="16.149999999999999" customHeight="1">
      <c r="A62"/>
      <c r="B62" s="250" t="str">
        <f t="shared" si="18"/>
        <v>►</v>
      </c>
      <c r="C62" s="241" t="str">
        <f>IF(AND(F62&lt;&gt;"", LEN(TRIM(F62))&gt;0), MAX(C$21:C61)+1, "")</f>
        <v/>
      </c>
      <c r="D62" s="241" t="str" cm="1">
        <f t="array" ref="D62">IFERROR(INDEX($F$22:F$291, MATCH(ROW()-MIN(ROW($F$22:F$291))+1, $C$22:C$291, 0)), "")</f>
        <v/>
      </c>
      <c r="E62" s="279" t="str">
        <f>SUBSTITUTE(SUBSTITUTE(E61,";"," "),","," ")</f>
        <v xml:space="preserve">2  Le lendemain sortez la viande et les légumes de la marinade et égouttez les  Réservez la marinade </v>
      </c>
      <c r="F62" s="271" t="str">
        <f>IFERROR(LEFT(RIGHT(E63,LEN(E63)-LEN(F58)-LEN(F59)-LEN(F60)-LEN(F61)),FIND("¤",SUBSTITUTE(LEFT(RIGHT(E63,LEN(E63)-LEN(F58)-LEN(F59)-LEN(F60)-LEN(F61)),$H$20+1)," ","¤",LEN(LEFT(RIGHT(E63,LEN(E63)-LEN(F58)-LEN(F59)-LEN(F60)-LEN(F61)),$H$20+1))-LEN(SUBSTITUTE(LEFT(RIGHT(E63,LEN(E63)-LEN(F58)-LEN(F59)-LEN(F60)-LEN(F61)),$H$20+1)," ",""))))),"")</f>
        <v/>
      </c>
      <c r="G62" s="272" t="str">
        <f t="shared" si="15"/>
        <v xml:space="preserve"> ◄ 62</v>
      </c>
      <c r="H62" s="267" t="str">
        <f t="shared" si="3"/>
        <v>0 car.</v>
      </c>
      <c r="I62" s="273" t="str">
        <f t="shared" si="4"/>
        <v>0.0 lignes</v>
      </c>
      <c r="J62" s="274"/>
      <c r="K62" s="264" t="s">
        <v>71</v>
      </c>
      <c r="L62" s="275" t="str">
        <f t="shared" si="5"/>
        <v/>
      </c>
      <c r="M62" s="242" t="str">
        <f t="shared" si="6"/>
        <v/>
      </c>
      <c r="N62" s="242" t="str">
        <f t="shared" si="19"/>
        <v/>
      </c>
      <c r="O62" s="242" t="str">
        <f t="shared" si="19"/>
        <v/>
      </c>
      <c r="P62" s="242" t="str">
        <f t="shared" si="19"/>
        <v/>
      </c>
      <c r="Q62" s="242" t="s">
        <v>71</v>
      </c>
      <c r="R62" s="276"/>
      <c r="S62" s="277"/>
      <c r="T62" s="243"/>
      <c r="U62" s="244"/>
      <c r="V62" s="245" t="str">
        <f t="shared" si="7"/>
        <v/>
      </c>
      <c r="W62" s="246" t="str">
        <f t="shared" si="8"/>
        <v/>
      </c>
      <c r="X62" s="247" t="str">
        <f t="shared" si="9"/>
        <v/>
      </c>
      <c r="Y62" s="248">
        <f>IF(ISBLANK(#REF!),"",LEN(L62)-LEN(SUBSTITUTE(L62," ",""))+1)</f>
        <v>1</v>
      </c>
      <c r="Z62" s="249">
        <f t="shared" si="10"/>
        <v>0</v>
      </c>
      <c r="AA62" s="248">
        <f t="shared" si="11"/>
        <v>0</v>
      </c>
      <c r="AB62" s="248">
        <f t="shared" si="12"/>
        <v>0</v>
      </c>
      <c r="AC62" s="94"/>
      <c r="AE62" s="151">
        <v>1</v>
      </c>
    </row>
    <row r="63" spans="1:31" s="157" customFormat="1" ht="16.149999999999999" customHeight="1">
      <c r="A63"/>
      <c r="B63" s="250" t="str">
        <f t="shared" si="18"/>
        <v>►</v>
      </c>
      <c r="C63" s="241" t="str">
        <f>IF(AND(F63&lt;&gt;"", LEN(TRIM(F63))&gt;0), MAX(C$21:C62)+1, "")</f>
        <v/>
      </c>
      <c r="D63" s="241" t="str" cm="1">
        <f t="array" ref="D63">IFERROR(INDEX($F$22:F$291, MATCH(ROW()-MIN(ROW($F$22:F$291))+1, $C$22:C$291, 0)), "")</f>
        <v/>
      </c>
      <c r="E63" s="280" t="str">
        <f>IFERROR(SUBSTITUTE(SUBSTITUTE(SUBSTITUTE(E62,"  "," "),"  "," "),"  "," "),E62)</f>
        <v xml:space="preserve">2 Le lendemain sortez la viande et les légumes de la marinade et égouttez les Réservez la marinade </v>
      </c>
      <c r="F63" s="271" t="str">
        <f>IF(LEN(E63) &gt; LEN(F58) + LEN(F59) + LEN(F60)+ LEN(F61) + LEN(F62), RIGHT(E63, LEN(E63) - LEN(F58) - LEN(F59) - LEN(F60) - LEN(F61) - LEN(F62)), "")</f>
        <v/>
      </c>
      <c r="G63" s="272" t="str">
        <f t="shared" si="15"/>
        <v xml:space="preserve"> ◄ 63</v>
      </c>
      <c r="H63" s="267" t="str">
        <f t="shared" si="3"/>
        <v>0 car.</v>
      </c>
      <c r="I63" s="273" t="str">
        <f t="shared" si="4"/>
        <v>0.0 lignes</v>
      </c>
      <c r="J63" s="274"/>
      <c r="K63" s="264" t="s">
        <v>71</v>
      </c>
      <c r="L63" s="275" t="str">
        <f t="shared" si="5"/>
        <v/>
      </c>
      <c r="M63" s="242" t="str">
        <f t="shared" si="6"/>
        <v/>
      </c>
      <c r="N63" s="242" t="str">
        <f t="shared" si="19"/>
        <v/>
      </c>
      <c r="O63" s="242" t="str">
        <f t="shared" si="19"/>
        <v/>
      </c>
      <c r="P63" s="242" t="str">
        <f t="shared" si="19"/>
        <v/>
      </c>
      <c r="Q63" s="242" t="s">
        <v>71</v>
      </c>
      <c r="R63" s="276"/>
      <c r="S63" s="277"/>
      <c r="T63" s="243"/>
      <c r="U63" s="244"/>
      <c r="V63" s="245" t="str">
        <f t="shared" si="7"/>
        <v/>
      </c>
      <c r="W63" s="246" t="str">
        <f t="shared" si="8"/>
        <v/>
      </c>
      <c r="X63" s="247" t="str">
        <f t="shared" si="9"/>
        <v/>
      </c>
      <c r="Y63" s="248">
        <f>IF(ISBLANK(#REF!),"",LEN(L63)-LEN(SUBSTITUTE(L63," ",""))+1)</f>
        <v>1</v>
      </c>
      <c r="Z63" s="249">
        <f t="shared" si="10"/>
        <v>0</v>
      </c>
      <c r="AA63" s="248">
        <f t="shared" si="11"/>
        <v>0</v>
      </c>
      <c r="AB63" s="248">
        <f t="shared" si="12"/>
        <v>0</v>
      </c>
      <c r="AC63" s="94"/>
      <c r="AE63" s="151">
        <v>1</v>
      </c>
    </row>
    <row r="64" spans="1:31" s="157" customFormat="1" ht="16.149999999999999" customHeight="1">
      <c r="A64"/>
      <c r="B64" s="250" t="str">
        <f t="shared" si="18"/>
        <v>►</v>
      </c>
      <c r="C64" s="241">
        <f>IF(AND(F64&lt;&gt;"", LEN(TRIM(F64))&gt;0), MAX(C$21:C63)+1, "")</f>
        <v>11</v>
      </c>
      <c r="D64" s="241" t="str" cm="1">
        <f t="array" ref="D64">IFERROR(INDEX($F$22:F$291, MATCH(ROW()-MIN(ROW($F$22:F$291))+1, $C$22:C$291, 0)), "")</f>
        <v/>
      </c>
      <c r="E64" s="270" t="str">
        <f>(SUBSTITUTE(SUBSTITUTE(J29,CHAR(13)&amp;CHAR(10)," "),CHAR(10)," "))</f>
        <v>3. Dans une cocotte en fonte, faites chauffer l’huile d’olive à feu moyen. Ajoutez la viande et faites-la dorer de tous les côtés. Retirez-la de la cocotte et réservez-la.</v>
      </c>
      <c r="F64" s="281" t="str">
        <f>IF(LEN(E69)&lt;$H$20,E64,LEFT(E69,FIND("¤",SUBSTITUTE(LEFT(E69,$H$20+1)," ","¤",LEN(LEFT(E69,$H$20+1))-LEN(SUBSTITUTE(LEFT(E69,$H$20+1)," ",""))))))</f>
        <v xml:space="preserve">3 Dans une cocotte en fonte faites chauffer l’huile d’olive à feu </v>
      </c>
      <c r="G64" s="282" t="str">
        <f t="shared" si="15"/>
        <v xml:space="preserve"> ◄ 64</v>
      </c>
      <c r="H64" s="267" t="str">
        <f t="shared" si="3"/>
        <v>0 car.</v>
      </c>
      <c r="I64" s="273" t="str">
        <f t="shared" si="4"/>
        <v>0.0 lignes</v>
      </c>
      <c r="J64" s="274"/>
      <c r="K64" s="264" t="s">
        <v>71</v>
      </c>
      <c r="L64" s="275" t="str">
        <f t="shared" si="5"/>
        <v/>
      </c>
      <c r="M64" s="242" t="str">
        <f t="shared" si="6"/>
        <v/>
      </c>
      <c r="N64" s="242" t="str">
        <f t="shared" si="19"/>
        <v/>
      </c>
      <c r="O64" s="242" t="str">
        <f t="shared" si="19"/>
        <v/>
      </c>
      <c r="P64" s="242" t="str">
        <f t="shared" si="19"/>
        <v/>
      </c>
      <c r="Q64" s="242" t="s">
        <v>71</v>
      </c>
      <c r="R64" s="276"/>
      <c r="S64" s="277"/>
      <c r="T64" s="243"/>
      <c r="U64" s="244"/>
      <c r="V64" s="245" t="str">
        <f t="shared" si="7"/>
        <v/>
      </c>
      <c r="W64" s="246" t="str">
        <f t="shared" si="8"/>
        <v/>
      </c>
      <c r="X64" s="247" t="str">
        <f t="shared" si="9"/>
        <v/>
      </c>
      <c r="Y64" s="248">
        <f>IF(ISBLANK(#REF!),"",LEN(L64)-LEN(SUBSTITUTE(L64," ",""))+1)</f>
        <v>1</v>
      </c>
      <c r="Z64" s="249">
        <f t="shared" si="10"/>
        <v>0</v>
      </c>
      <c r="AA64" s="248">
        <f t="shared" si="11"/>
        <v>0</v>
      </c>
      <c r="AB64" s="248">
        <f t="shared" si="12"/>
        <v>0</v>
      </c>
      <c r="AC64" s="94"/>
      <c r="AE64" s="151">
        <v>1</v>
      </c>
    </row>
    <row r="65" spans="1:31" s="157" customFormat="1" ht="16.149999999999999" customHeight="1">
      <c r="A65"/>
      <c r="B65" s="250" t="str">
        <f t="shared" si="18"/>
        <v>►</v>
      </c>
      <c r="C65" s="241">
        <f>IF(AND(F65&lt;&gt;"", LEN(TRIM(F65))&gt;0), MAX(C$21:C64)+1, "")</f>
        <v>12</v>
      </c>
      <c r="D65" s="241" t="str" cm="1">
        <f t="array" ref="D65">IFERROR(INDEX($F$22:F$291, MATCH(ROW()-MIN(ROW($F$22:F$291))+1, $C$22:C$291, 0)), "")</f>
        <v/>
      </c>
      <c r="E65" s="283" t="str">
        <f>IFERROR(TRIM(SUBSTITUTE(SUBSTITUTE(SUBSTITUTE(SUBSTITUTE(SUBSTITUTE(E64," .",".")," ;",";")," :",":"),",",","),",","")),E64)</f>
        <v>3. Dans une cocotte en fonte faites chauffer l’huile d’olive à feu moyen. Ajoutez la viande et faites-la dorer de tous les côtés. Retirez-la de la cocotte et réservez-la.</v>
      </c>
      <c r="F65" s="281" t="str">
        <f>IFERROR(IF(LEN(E69) &gt; LEN(F64), LEFT(RIGHT(E69, LEN(E69) - LEN(F64)), FIND("¤", SUBSTITUTE(LEFT(RIGHT(E69, LEN(E69) - LEN(F64)), $H$20+1), " ", "¤", LEN(LEFT(RIGHT(E69, LEN(E69) - LEN(F64)), $H$20+1)) - LEN(SUBSTITUTE(LEFT(RIGHT(E69, LEN(E69) - LEN(F64)), $H$20+1), " ", ""))))), ""), "")</f>
        <v xml:space="preserve">moyen Ajoutez la viande et faites la dorer de tous les côtés Retirez </v>
      </c>
      <c r="G65" s="282" t="str">
        <f t="shared" si="15"/>
        <v xml:space="preserve"> ◄ 65</v>
      </c>
      <c r="H65" s="267" t="str">
        <f t="shared" si="3"/>
        <v>0 car.</v>
      </c>
      <c r="I65" s="273" t="str">
        <f t="shared" si="4"/>
        <v>0.0 lignes</v>
      </c>
      <c r="J65" s="274"/>
      <c r="K65" s="264" t="s">
        <v>71</v>
      </c>
      <c r="L65" s="275" t="str">
        <f t="shared" si="5"/>
        <v/>
      </c>
      <c r="M65" s="242" t="str">
        <f t="shared" si="6"/>
        <v/>
      </c>
      <c r="N65" s="242" t="str">
        <f t="shared" si="19"/>
        <v/>
      </c>
      <c r="O65" s="242" t="str">
        <f t="shared" si="19"/>
        <v/>
      </c>
      <c r="P65" s="242" t="str">
        <f t="shared" si="19"/>
        <v/>
      </c>
      <c r="Q65" s="242" t="s">
        <v>71</v>
      </c>
      <c r="R65" s="276"/>
      <c r="S65" s="277"/>
      <c r="T65" s="243"/>
      <c r="U65" s="244"/>
      <c r="V65" s="245" t="str">
        <f t="shared" si="7"/>
        <v/>
      </c>
      <c r="W65" s="246" t="str">
        <f t="shared" si="8"/>
        <v/>
      </c>
      <c r="X65" s="247" t="str">
        <f t="shared" si="9"/>
        <v/>
      </c>
      <c r="Y65" s="248">
        <f>IF(ISBLANK(#REF!),"",LEN(L65)-LEN(SUBSTITUTE(L65," ",""))+1)</f>
        <v>1</v>
      </c>
      <c r="Z65" s="249">
        <f t="shared" si="10"/>
        <v>0</v>
      </c>
      <c r="AA65" s="248">
        <f t="shared" si="11"/>
        <v>0</v>
      </c>
      <c r="AB65" s="248">
        <f t="shared" si="12"/>
        <v>0</v>
      </c>
      <c r="AC65" s="94"/>
      <c r="AE65" s="151">
        <v>1</v>
      </c>
    </row>
    <row r="66" spans="1:31" s="157" customFormat="1" ht="16.149999999999999" customHeight="1">
      <c r="A66"/>
      <c r="B66" s="250" t="str">
        <f t="shared" si="18"/>
        <v>►</v>
      </c>
      <c r="C66" s="241">
        <f>IF(AND(F66&lt;&gt;"", LEN(TRIM(F66))&gt;0), MAX(C$21:C65)+1, "")</f>
        <v>13</v>
      </c>
      <c r="D66" s="241" t="str" cm="1">
        <f t="array" ref="D66">IFERROR(INDEX($F$22:F$291, MATCH(ROW()-MIN(ROW($F$22:F$291))+1, $C$22:C$291, 0)), "")</f>
        <v/>
      </c>
      <c r="E66" s="283" t="str">
        <f>IFERROR(SUBSTITUTE(SUBSTITUTE(SUBSTITUTE(SUBSTITUTE(SUBSTITUTE(SUBSTITUTE(E65,",",";"),".",";"),";",";"),"-",";"),":",";"),"?",";"),E65)</f>
        <v>3; Dans une cocotte en fonte faites chauffer l’huile d’olive à feu moyen; Ajoutez la viande et faites;la dorer de tous les côtés; Retirez;la de la cocotte et réservez;la;</v>
      </c>
      <c r="F66" s="281" t="str">
        <f>IFERROR(IF(LEN(E69)&gt;LEN(F64)+LEN(F65),LEFT(RIGHT(E69,LEN(E69)-LEN(F64)-LEN(F65)),FIND("¤",SUBSTITUTE(LEFT(RIGHT(E69,LEN(E69)-LEN(F64)-LEN(F65)),$H$20+1)," ","¤",LEN(LEFT(RIGHT(E69,LEN(E69)-LEN(F64)-LEN(F65)),$H$20+1))-LEN(SUBSTITUTE(LEFT(RIGHT(E69,LEN(E69)-LEN(F64)-LEN(F65)),$H$20+1)," ",""))))),""),"")</f>
        <v xml:space="preserve">la de la cocotte et réservez la </v>
      </c>
      <c r="G66" s="282" t="str">
        <f t="shared" si="15"/>
        <v xml:space="preserve"> ◄ 66</v>
      </c>
      <c r="H66" s="239" t="str">
        <f t="shared" si="3"/>
        <v>0 car.</v>
      </c>
      <c r="I66" s="273" t="str">
        <f t="shared" si="4"/>
        <v>0.0 lignes</v>
      </c>
      <c r="J66" s="274"/>
      <c r="K66" s="264" t="s">
        <v>71</v>
      </c>
      <c r="L66" s="275" t="str">
        <f t="shared" si="5"/>
        <v/>
      </c>
      <c r="M66" s="242" t="str">
        <f t="shared" si="6"/>
        <v/>
      </c>
      <c r="N66" s="242" t="str">
        <f t="shared" si="19"/>
        <v/>
      </c>
      <c r="O66" s="242" t="str">
        <f t="shared" si="19"/>
        <v/>
      </c>
      <c r="P66" s="242" t="str">
        <f t="shared" si="19"/>
        <v/>
      </c>
      <c r="Q66" s="242" t="s">
        <v>71</v>
      </c>
      <c r="R66" s="276"/>
      <c r="S66" s="277"/>
      <c r="T66" s="243"/>
      <c r="U66" s="244"/>
      <c r="V66" s="245" t="str">
        <f t="shared" si="7"/>
        <v/>
      </c>
      <c r="W66" s="246" t="str">
        <f t="shared" si="8"/>
        <v/>
      </c>
      <c r="X66" s="247" t="str">
        <f t="shared" si="9"/>
        <v/>
      </c>
      <c r="Y66" s="248">
        <f>IF(ISBLANK(#REF!),"",LEN(L66)-LEN(SUBSTITUTE(L66," ",""))+1)</f>
        <v>1</v>
      </c>
      <c r="Z66" s="249">
        <f t="shared" si="10"/>
        <v>0</v>
      </c>
      <c r="AA66" s="248">
        <f t="shared" si="11"/>
        <v>0</v>
      </c>
      <c r="AB66" s="248">
        <f t="shared" si="12"/>
        <v>0</v>
      </c>
      <c r="AC66" s="94"/>
      <c r="AE66" s="151">
        <v>1</v>
      </c>
    </row>
    <row r="67" spans="1:31" s="157" customFormat="1" ht="16.149999999999999" customHeight="1">
      <c r="A67"/>
      <c r="B67" s="82">
        <v>5</v>
      </c>
      <c r="C67" s="241" t="str">
        <f>IF(AND(F67&lt;&gt;"", LEN(TRIM(F67))&gt;0), MAX(C$21:C66)+1, "")</f>
        <v/>
      </c>
      <c r="D67" s="241" t="str" cm="1">
        <f t="array" ref="D67">IFERROR(INDEX($F$22:F$291, MATCH(ROW()-MIN(ROW($F$22:F$291))+1, $C$22:C$291, 0)), "")</f>
        <v/>
      </c>
      <c r="E67" s="283" t="str">
        <f>IFERROR(SUBSTITUTE(E66,"."," "),E66)</f>
        <v>3; Dans une cocotte en fonte faites chauffer l’huile d’olive à feu moyen; Ajoutez la viande et faites;la dorer de tous les côtés; Retirez;la de la cocotte et réservez;la;</v>
      </c>
      <c r="F67" s="281" t="str">
        <f>IFERROR(LEFT(RIGHT(E69,LEN(E69)-LEN(F64)-LEN(F65)-LEN(F66)),FIND("¤",SUBSTITUTE(LEFT(RIGHT(E69,LEN(E69)-LEN(F64)-LEN(F65)-LEN(F66)),$H$20+1)," ","¤",LEN(LEFT(RIGHT(E69,LEN(E69)-LEN(F64)-LEN(F65)-LEN(F66)),$H$20+1))-LEN(SUBSTITUTE(LEFT(RIGHT(E69,LEN(E69)-LEN(F64)-LEN(F65)-LEN(F66)),$H$20+1)," ",""))))),"")</f>
        <v/>
      </c>
      <c r="G67" s="282" t="str">
        <f t="shared" si="15"/>
        <v xml:space="preserve"> ◄ 67</v>
      </c>
      <c r="H67" s="83">
        <v>16</v>
      </c>
      <c r="I67" s="83">
        <v>15</v>
      </c>
      <c r="J67" s="84">
        <v>150</v>
      </c>
      <c r="K67" s="264" t="s">
        <v>71</v>
      </c>
      <c r="L67" s="275" t="str">
        <f t="shared" si="5"/>
        <v/>
      </c>
      <c r="M67" s="242" t="str">
        <f t="shared" si="6"/>
        <v/>
      </c>
      <c r="N67" s="242" t="str">
        <f t="shared" si="19"/>
        <v/>
      </c>
      <c r="O67" s="242" t="str">
        <f t="shared" si="19"/>
        <v/>
      </c>
      <c r="P67" s="242" t="str">
        <f t="shared" si="19"/>
        <v/>
      </c>
      <c r="Q67" s="242" t="s">
        <v>71</v>
      </c>
      <c r="R67" s="276"/>
      <c r="S67" s="277"/>
      <c r="T67" s="243"/>
      <c r="U67" s="244"/>
      <c r="V67" s="245" t="str">
        <f t="shared" si="7"/>
        <v/>
      </c>
      <c r="W67" s="246" t="str">
        <f t="shared" si="8"/>
        <v/>
      </c>
      <c r="X67" s="247" t="str">
        <f t="shared" si="9"/>
        <v/>
      </c>
      <c r="Y67" s="248">
        <f>IF(ISBLANK(#REF!),"",LEN(L67)-LEN(SUBSTITUTE(L67," ",""))+1)</f>
        <v>1</v>
      </c>
      <c r="Z67" s="249">
        <f t="shared" si="10"/>
        <v>0</v>
      </c>
      <c r="AA67" s="248">
        <f t="shared" si="11"/>
        <v>0</v>
      </c>
      <c r="AB67" s="248">
        <f t="shared" si="12"/>
        <v>0</v>
      </c>
      <c r="AC67" s="94"/>
      <c r="AE67" s="151">
        <v>1</v>
      </c>
    </row>
    <row r="68" spans="1:31" s="157" customFormat="1" ht="16.149999999999999" customHeight="1" thickBot="1">
      <c r="A68"/>
      <c r="B68" s="55">
        <f t="shared" ref="B68" ca="1" si="20">CELL("largeur",B68)</f>
        <v>5</v>
      </c>
      <c r="C68" s="241" t="str">
        <f>IF(AND(F68&lt;&gt;"", LEN(TRIM(F68))&gt;0), MAX(C$21:C67)+1, "")</f>
        <v/>
      </c>
      <c r="D68" s="241" t="str" cm="1">
        <f t="array" ref="D68">IFERROR(INDEX($F$22:F$291, MATCH(ROW()-MIN(ROW($F$22:F$291))+1, $C$22:C$291, 0)), "")</f>
        <v/>
      </c>
      <c r="E68" s="284" t="str">
        <f>SUBSTITUTE(SUBSTITUTE(E67,";"," "),","," ")</f>
        <v xml:space="preserve">3  Dans une cocotte en fonte faites chauffer l’huile d’olive à feu moyen  Ajoutez la viande et faites la dorer de tous les côtés  Retirez la de la cocotte et réservez la </v>
      </c>
      <c r="F68" s="281" t="str">
        <f>IFERROR(LEFT(RIGHT(E69,LEN(E69)-LEN(F64)-LEN(F65)-LEN(F66)-LEN(F67)),FIND("¤",SUBSTITUTE(LEFT(RIGHT(E69,LEN(E69)-LEN(F64)-LEN(F65)-LEN(F66)-LEN(F67)),$H$20+1)," ","¤",LEN(LEFT(RIGHT(E69,LEN(E69)-LEN(F64)-LEN(F65)-LEN(F66)-LEN(F67)),$H$20+1))-LEN(SUBSTITUTE(LEFT(RIGHT(E69,LEN(E69)-LEN(F64)-LEN(F65)-LEN(F66)-LEN(F67)),$H$20+1)," ",""))))),"")</f>
        <v/>
      </c>
      <c r="G68" s="282" t="str">
        <f t="shared" si="15"/>
        <v xml:space="preserve"> ◄ 68</v>
      </c>
      <c r="H68" s="56">
        <f t="shared" ref="H68:J68" ca="1" si="21">CELL("largeur",H68)</f>
        <v>16</v>
      </c>
      <c r="I68" s="56">
        <f ca="1">CELL("largeur",I68)</f>
        <v>15</v>
      </c>
      <c r="J68" s="57">
        <f t="shared" ca="1" si="21"/>
        <v>148</v>
      </c>
      <c r="K68" s="264" t="s">
        <v>71</v>
      </c>
      <c r="L68" s="275" t="str">
        <f t="shared" si="5"/>
        <v/>
      </c>
      <c r="M68" s="242" t="str">
        <f t="shared" si="6"/>
        <v/>
      </c>
      <c r="N68" s="242" t="str">
        <f t="shared" si="19"/>
        <v/>
      </c>
      <c r="O68" s="242" t="str">
        <f t="shared" si="19"/>
        <v/>
      </c>
      <c r="P68" s="242" t="str">
        <f t="shared" si="19"/>
        <v/>
      </c>
      <c r="Q68" s="242" t="s">
        <v>71</v>
      </c>
      <c r="R68" s="276"/>
      <c r="S68" s="277"/>
      <c r="T68" s="243"/>
      <c r="U68" s="244"/>
      <c r="V68" s="245" t="str">
        <f t="shared" si="7"/>
        <v/>
      </c>
      <c r="W68" s="246" t="str">
        <f t="shared" si="8"/>
        <v/>
      </c>
      <c r="X68" s="247" t="str">
        <f t="shared" si="9"/>
        <v/>
      </c>
      <c r="Y68" s="248">
        <f>IF(ISBLANK(#REF!),"",LEN(L68)-LEN(SUBSTITUTE(L68," ",""))+1)</f>
        <v>1</v>
      </c>
      <c r="Z68" s="249">
        <f t="shared" si="10"/>
        <v>0</v>
      </c>
      <c r="AA68" s="248">
        <f t="shared" si="11"/>
        <v>0</v>
      </c>
      <c r="AB68" s="248">
        <f t="shared" si="12"/>
        <v>0</v>
      </c>
      <c r="AC68" s="94"/>
      <c r="AE68" s="151">
        <v>1</v>
      </c>
    </row>
    <row r="69" spans="1:31" s="157" customFormat="1" ht="19.5" customHeight="1">
      <c r="A69"/>
      <c r="B69"/>
      <c r="C69" s="241" t="str">
        <f>IF(AND(F69&lt;&gt;"", LEN(TRIM(F69))&gt;0), MAX(C$21:C68)+1, "")</f>
        <v/>
      </c>
      <c r="D69" s="241" t="str" cm="1">
        <f t="array" ref="D69">IFERROR(INDEX($F$22:F$291, MATCH(ROW()-MIN(ROW($F$22:F$291))+1, $C$22:C$291, 0)), "")</f>
        <v/>
      </c>
      <c r="E69" s="285" t="str">
        <f>IFERROR(SUBSTITUTE(SUBSTITUTE(SUBSTITUTE(E68,"  "," "),"  "," "),"  "," "),E68)</f>
        <v xml:space="preserve">3 Dans une cocotte en fonte faites chauffer l’huile d’olive à feu moyen Ajoutez la viande et faites la dorer de tous les côtés Retirez la de la cocotte et réservez la </v>
      </c>
      <c r="F69" s="281" t="str">
        <f>IF(LEN(E69) &gt; LEN(F64) + LEN(F65) + LEN(F66)+ LEN(F67) + LEN(F68), RIGHT(E69, LEN(E69) - LEN(F64) - LEN(F65) - LEN(F66) - LEN(F67) - LEN(F68)), "")</f>
        <v/>
      </c>
      <c r="G69" s="282" t="str">
        <f t="shared" si="15"/>
        <v xml:space="preserve"> ◄ 69</v>
      </c>
      <c r="H69" s="286"/>
      <c r="I69" s="287"/>
      <c r="J69" s="287"/>
      <c r="L69" s="157" t="str">
        <f t="shared" si="5"/>
        <v/>
      </c>
      <c r="M69" s="242" t="str">
        <f t="shared" si="6"/>
        <v/>
      </c>
      <c r="N69" s="242" t="str">
        <f t="shared" si="19"/>
        <v/>
      </c>
      <c r="O69" s="242" t="str">
        <f t="shared" si="19"/>
        <v/>
      </c>
      <c r="P69" s="242" t="str">
        <f t="shared" si="19"/>
        <v/>
      </c>
      <c r="Q69" s="242" t="s">
        <v>71</v>
      </c>
      <c r="R69" s="276"/>
      <c r="S69" s="277"/>
      <c r="T69" s="243"/>
      <c r="U69" s="244"/>
      <c r="V69" s="245" t="str">
        <f t="shared" si="7"/>
        <v/>
      </c>
      <c r="W69" s="246" t="str">
        <f t="shared" si="8"/>
        <v/>
      </c>
      <c r="X69" s="247" t="str">
        <f t="shared" si="9"/>
        <v/>
      </c>
      <c r="Y69" s="248">
        <f>IF(ISBLANK(#REF!),"",LEN(L69)-LEN(SUBSTITUTE(L69," ",""))+1)</f>
        <v>1</v>
      </c>
      <c r="Z69" s="249">
        <f t="shared" si="10"/>
        <v>0</v>
      </c>
      <c r="AA69" s="248">
        <f t="shared" si="11"/>
        <v>0</v>
      </c>
      <c r="AB69" s="248">
        <f t="shared" si="12"/>
        <v>0</v>
      </c>
      <c r="AC69" s="94"/>
      <c r="AE69" s="151">
        <v>1</v>
      </c>
    </row>
    <row r="70" spans="1:31" s="157" customFormat="1">
      <c r="A70"/>
      <c r="B70"/>
      <c r="C70" s="241">
        <f>IF(AND(F70&lt;&gt;"", LEN(TRIM(F70))&gt;0), MAX(C$21:C69)+1, "")</f>
        <v>14</v>
      </c>
      <c r="D70" s="241" t="str" cm="1">
        <f t="array" ref="D70">IFERROR(INDEX($F$22:F$291, MATCH(ROW()-MIN(ROW($F$22:F$291))+1, $C$22:C$291, 0)), "")</f>
        <v/>
      </c>
      <c r="E70" s="270" t="str">
        <f>(SUBSTITUTE(SUBSTITUTE(J30,CHAR(13)&amp;CHAR(10)," "),CHAR(10)," "))</f>
        <v>4. Dans la même cocotte, faites revenir les légumes et les lardons pendant environ 5 minutes. Saupoudrez de farine et mélangez bien.</v>
      </c>
      <c r="F70" s="271" t="str">
        <f>IF(LEN(E75)&lt;$H$20,E70,LEFT(E75,FIND("¤",SUBSTITUTE(LEFT(E75,$H$20+1)," ","¤",LEN(LEFT(E75,$H$20+1))-LEN(SUBSTITUTE(LEFT(E75,$H$20+1)," ",""))))))</f>
        <v xml:space="preserve">4 Dans la même cocotte faites revenir les légumes et les lardons </v>
      </c>
      <c r="G70" s="272" t="str">
        <f t="shared" si="15"/>
        <v xml:space="preserve"> ◄ 70</v>
      </c>
      <c r="H70" s="287"/>
      <c r="I70" s="287"/>
      <c r="J70" s="287"/>
      <c r="L70" s="157" t="str">
        <f t="shared" si="5"/>
        <v/>
      </c>
      <c r="M70" s="242" t="str">
        <f t="shared" si="6"/>
        <v/>
      </c>
      <c r="N70" s="242" t="str">
        <f t="shared" si="19"/>
        <v/>
      </c>
      <c r="O70" s="242" t="str">
        <f t="shared" si="19"/>
        <v/>
      </c>
      <c r="P70" s="242" t="str">
        <f t="shared" si="19"/>
        <v/>
      </c>
      <c r="Q70" s="242" t="s">
        <v>71</v>
      </c>
      <c r="R70" s="276"/>
      <c r="S70" s="277"/>
      <c r="T70" s="243"/>
      <c r="U70" s="244"/>
      <c r="V70" s="245" t="str">
        <f t="shared" si="7"/>
        <v/>
      </c>
      <c r="W70" s="246" t="str">
        <f t="shared" si="8"/>
        <v/>
      </c>
      <c r="X70" s="247" t="str">
        <f t="shared" si="9"/>
        <v/>
      </c>
      <c r="Y70" s="248">
        <f>IF(ISBLANK(#REF!),"",LEN(L70)-LEN(SUBSTITUTE(L70," ",""))+1)</f>
        <v>1</v>
      </c>
      <c r="Z70" s="249">
        <f t="shared" si="10"/>
        <v>0</v>
      </c>
      <c r="AA70" s="248">
        <f t="shared" si="11"/>
        <v>0</v>
      </c>
      <c r="AB70" s="248">
        <f t="shared" si="12"/>
        <v>0</v>
      </c>
      <c r="AC70" s="94"/>
      <c r="AE70" s="151">
        <v>1</v>
      </c>
    </row>
    <row r="71" spans="1:31" s="157" customFormat="1" ht="18.75" customHeight="1">
      <c r="A71"/>
      <c r="B71"/>
      <c r="C71" s="241">
        <f>IF(AND(F71&lt;&gt;"", LEN(TRIM(F71))&gt;0), MAX(C$21:C70)+1, "")</f>
        <v>15</v>
      </c>
      <c r="D71" s="241" t="str" cm="1">
        <f t="array" ref="D71">IFERROR(INDEX($F$22:F$291, MATCH(ROW()-MIN(ROW($F$22:F$291))+1, $C$22:C$291, 0)), "")</f>
        <v/>
      </c>
      <c r="E71" s="278" t="str">
        <f>IFERROR(TRIM(SUBSTITUTE(SUBSTITUTE(SUBSTITUTE(SUBSTITUTE(SUBSTITUTE(E70," .",".")," ;",";")," :",":"),",",","),",","")),E70)</f>
        <v>4. Dans la même cocotte faites revenir les légumes et les lardons pendant environ 5 minutes. Saupoudrez de farine et mélangez bien.</v>
      </c>
      <c r="F71" s="271" t="str">
        <f>IFERROR(IF(LEN(E75) &gt; LEN(F70), LEFT(RIGHT(E75, LEN(E75) - LEN(F70)), FIND("¤", SUBSTITUTE(LEFT(RIGHT(E75, LEN(E75) - LEN(F70)), $H$20+1), " ", "¤", LEN(LEFT(RIGHT(E75, LEN(E75) - LEN(F70)), $H$20+1)) - LEN(SUBSTITUTE(LEFT(RIGHT(E75, LEN(E75) - LEN(F70)), $H$20+1), " ", ""))))), ""), "")</f>
        <v xml:space="preserve">pendant environ 5 minutes Saupoudrez de farine et mélangez bien </v>
      </c>
      <c r="G71" s="272" t="str">
        <f t="shared" si="15"/>
        <v xml:space="preserve"> ◄ 71</v>
      </c>
      <c r="H71" s="287"/>
      <c r="I71" s="287"/>
      <c r="J71" s="287"/>
      <c r="L71" s="157" t="str">
        <f t="shared" si="5"/>
        <v/>
      </c>
      <c r="M71" s="242" t="str">
        <f t="shared" si="6"/>
        <v/>
      </c>
      <c r="N71" s="242" t="str">
        <f t="shared" ref="N71:P86" si="22">IF(LEN(SUBSTITUTE(M71, N$18, "")) &lt; LEN(M71), SUBSTITUTE(M71, N$18, ""), M71)</f>
        <v/>
      </c>
      <c r="O71" s="242" t="str">
        <f t="shared" si="22"/>
        <v/>
      </c>
      <c r="P71" s="242" t="str">
        <f t="shared" si="22"/>
        <v/>
      </c>
      <c r="Q71" s="242" t="s">
        <v>71</v>
      </c>
      <c r="R71" s="276"/>
      <c r="S71" s="277"/>
      <c r="T71" s="243"/>
      <c r="U71" s="244"/>
      <c r="V71" s="245" t="str">
        <f t="shared" si="7"/>
        <v/>
      </c>
      <c r="W71" s="246" t="str">
        <f t="shared" si="8"/>
        <v/>
      </c>
      <c r="X71" s="247" t="str">
        <f t="shared" si="9"/>
        <v/>
      </c>
      <c r="Y71" s="248">
        <f>IF(ISBLANK(#REF!),"",LEN(L71)-LEN(SUBSTITUTE(L71," ",""))+1)</f>
        <v>1</v>
      </c>
      <c r="Z71" s="249">
        <f t="shared" si="10"/>
        <v>0</v>
      </c>
      <c r="AA71" s="248">
        <f t="shared" si="11"/>
        <v>0</v>
      </c>
      <c r="AB71" s="248">
        <f t="shared" si="12"/>
        <v>0</v>
      </c>
      <c r="AC71" s="94"/>
      <c r="AE71" s="151">
        <v>1</v>
      </c>
    </row>
    <row r="72" spans="1:31" s="157" customFormat="1">
      <c r="A72"/>
      <c r="B72"/>
      <c r="C72" s="241" t="str">
        <f>IF(AND(F72&lt;&gt;"", LEN(TRIM(F72))&gt;0), MAX(C$21:C71)+1, "")</f>
        <v/>
      </c>
      <c r="D72" s="241" t="str" cm="1">
        <f t="array" ref="D72">IFERROR(INDEX($F$22:F$291, MATCH(ROW()-MIN(ROW($F$22:F$291))+1, $C$22:C$291, 0)), "")</f>
        <v/>
      </c>
      <c r="E72" s="278" t="str">
        <f>IFERROR(SUBSTITUTE(SUBSTITUTE(SUBSTITUTE(SUBSTITUTE(SUBSTITUTE(SUBSTITUTE(E71,",",";"),".",";"),";",";"),"-",";"),":",";"),"?",";"),E71)</f>
        <v>4; Dans la même cocotte faites revenir les légumes et les lardons pendant environ 5 minutes; Saupoudrez de farine et mélangez bien;</v>
      </c>
      <c r="F72" s="271" t="str">
        <f>IFERROR(IF(LEN(E75)&gt;LEN(F70)+LEN(F71),LEFT(RIGHT(E75,LEN(E75)-LEN(F70)-LEN(F71)),FIND("¤",SUBSTITUTE(LEFT(RIGHT(E75,LEN(E75)-LEN(F70)-LEN(F71)),$H$20+1)," ","¤",LEN(LEFT(RIGHT(E75,LEN(E75)-LEN(F70)-LEN(F71)),$H$20+1))-LEN(SUBSTITUTE(LEFT(RIGHT(E75,LEN(E75)-LEN(F70)-LEN(F71)),$H$20+1)," ",""))))),""),"")</f>
        <v/>
      </c>
      <c r="G72" s="272" t="str">
        <f t="shared" si="15"/>
        <v xml:space="preserve"> ◄ 72</v>
      </c>
      <c r="H72" s="287"/>
      <c r="I72" s="287"/>
      <c r="J72" s="287"/>
      <c r="L72" s="157" t="str">
        <f t="shared" si="5"/>
        <v/>
      </c>
      <c r="M72" s="242" t="str">
        <f t="shared" si="6"/>
        <v/>
      </c>
      <c r="N72" s="242" t="str">
        <f t="shared" si="22"/>
        <v/>
      </c>
      <c r="O72" s="242" t="str">
        <f t="shared" si="22"/>
        <v/>
      </c>
      <c r="P72" s="242" t="str">
        <f t="shared" si="22"/>
        <v/>
      </c>
      <c r="Q72" s="242" t="s">
        <v>71</v>
      </c>
      <c r="R72" s="276"/>
      <c r="S72" s="277"/>
      <c r="T72" s="243"/>
      <c r="U72" s="244"/>
      <c r="V72" s="245" t="str">
        <f t="shared" si="7"/>
        <v/>
      </c>
      <c r="W72" s="246" t="str">
        <f t="shared" si="8"/>
        <v/>
      </c>
      <c r="X72" s="247" t="str">
        <f t="shared" si="9"/>
        <v/>
      </c>
      <c r="Y72" s="248">
        <f>IF(ISBLANK(#REF!),"",LEN(L72)-LEN(SUBSTITUTE(L72," ",""))+1)</f>
        <v>1</v>
      </c>
      <c r="Z72" s="249">
        <f t="shared" si="10"/>
        <v>0</v>
      </c>
      <c r="AA72" s="248">
        <f t="shared" si="11"/>
        <v>0</v>
      </c>
      <c r="AB72" s="248">
        <f t="shared" si="12"/>
        <v>0</v>
      </c>
      <c r="AC72" s="94"/>
      <c r="AE72" s="151">
        <v>1</v>
      </c>
    </row>
    <row r="73" spans="1:31" s="157" customFormat="1">
      <c r="A73"/>
      <c r="B73"/>
      <c r="C73" s="241" t="str">
        <f>IF(AND(F73&lt;&gt;"", LEN(TRIM(F73))&gt;0), MAX(C$21:C72)+1, "")</f>
        <v/>
      </c>
      <c r="D73" s="241" t="str" cm="1">
        <f t="array" ref="D73">IFERROR(INDEX($F$22:F$291, MATCH(ROW()-MIN(ROW($F$22:F$291))+1, $C$22:C$291, 0)), "")</f>
        <v/>
      </c>
      <c r="E73" s="278" t="str">
        <f>IFERROR(SUBSTITUTE(E72,"."," "),E72)</f>
        <v>4; Dans la même cocotte faites revenir les légumes et les lardons pendant environ 5 minutes; Saupoudrez de farine et mélangez bien;</v>
      </c>
      <c r="F73" s="271" t="str">
        <f>IFERROR(LEFT(RIGHT(E75,LEN(E75)-LEN(F70)-LEN(F71)-LEN(F72)),FIND("¤",SUBSTITUTE(LEFT(RIGHT(E75,LEN(E75)-LEN(F70)-LEN(F71)-LEN(F72)),$H$20+1)," ","¤",LEN(LEFT(RIGHT(E75,LEN(E75)-LEN(F70)-LEN(F71)-LEN(F72)),$H$20+1))-LEN(SUBSTITUTE(LEFT(RIGHT(E75,LEN(E75)-LEN(F70)-LEN(F71)-LEN(F72)),$H$20+1)," ",""))))),"")</f>
        <v/>
      </c>
      <c r="G73" s="272" t="str">
        <f t="shared" si="15"/>
        <v xml:space="preserve"> ◄ 73</v>
      </c>
      <c r="H73" s="287"/>
      <c r="I73" s="287"/>
      <c r="J73" s="287"/>
      <c r="L73" s="157" t="str">
        <f t="shared" si="5"/>
        <v/>
      </c>
      <c r="M73" s="242" t="str">
        <f t="shared" si="6"/>
        <v/>
      </c>
      <c r="N73" s="242" t="str">
        <f t="shared" si="22"/>
        <v/>
      </c>
      <c r="O73" s="242" t="str">
        <f t="shared" si="22"/>
        <v/>
      </c>
      <c r="P73" s="242" t="str">
        <f t="shared" si="22"/>
        <v/>
      </c>
      <c r="Q73" s="242" t="s">
        <v>71</v>
      </c>
      <c r="R73" s="276"/>
      <c r="S73" s="277"/>
      <c r="T73" s="243"/>
      <c r="U73" s="244"/>
      <c r="V73" s="245" t="str">
        <f t="shared" si="7"/>
        <v/>
      </c>
      <c r="W73" s="246" t="str">
        <f t="shared" si="8"/>
        <v/>
      </c>
      <c r="X73" s="247" t="str">
        <f t="shared" si="9"/>
        <v/>
      </c>
      <c r="Y73" s="248">
        <f>IF(ISBLANK(#REF!),"",LEN(L73)-LEN(SUBSTITUTE(L73," ",""))+1)</f>
        <v>1</v>
      </c>
      <c r="Z73" s="249">
        <f t="shared" si="10"/>
        <v>0</v>
      </c>
      <c r="AA73" s="248">
        <f t="shared" si="11"/>
        <v>0</v>
      </c>
      <c r="AB73" s="248">
        <f t="shared" si="12"/>
        <v>0</v>
      </c>
      <c r="AC73" s="94"/>
      <c r="AD73"/>
      <c r="AE73" s="151">
        <v>1</v>
      </c>
    </row>
    <row r="74" spans="1:31" s="157" customFormat="1">
      <c r="A74"/>
      <c r="B74"/>
      <c r="C74" s="241" t="str">
        <f>IF(AND(F74&lt;&gt;"", LEN(TRIM(F74))&gt;0), MAX(C$21:C73)+1, "")</f>
        <v/>
      </c>
      <c r="D74" s="241" t="str" cm="1">
        <f t="array" ref="D74">IFERROR(INDEX($F$22:F$291, MATCH(ROW()-MIN(ROW($F$22:F$291))+1, $C$22:C$291, 0)), "")</f>
        <v/>
      </c>
      <c r="E74" s="279" t="str">
        <f>SUBSTITUTE(SUBSTITUTE(E73,";"," "),","," ")</f>
        <v xml:space="preserve">4  Dans la même cocotte faites revenir les légumes et les lardons pendant environ 5 minutes  Saupoudrez de farine et mélangez bien </v>
      </c>
      <c r="F74" s="271" t="str">
        <f>IFERROR(LEFT(RIGHT(E75,LEN(E75)-LEN(F70)-LEN(F71)-LEN(F72)-LEN(F73)),FIND("¤",SUBSTITUTE(LEFT(RIGHT(E75,LEN(E75)-LEN(F70)-LEN(F71)-LEN(F72)-LEN(F73)),$H$20+1)," ","¤",LEN(LEFT(RIGHT(E75,LEN(E75)-LEN(F70)-LEN(F71)-LEN(F72)-LEN(F73)),$H$20+1))-LEN(SUBSTITUTE(LEFT(RIGHT(E75,LEN(E75)-LEN(F70)-LEN(F71)-LEN(F72)-LEN(F73)),$H$20+1)," ",""))))),"")</f>
        <v/>
      </c>
      <c r="G74" s="272" t="str">
        <f t="shared" si="15"/>
        <v xml:space="preserve"> ◄ 74</v>
      </c>
      <c r="H74" s="287"/>
      <c r="I74" s="287"/>
      <c r="J74" s="287"/>
      <c r="L74" s="157" t="str">
        <f t="shared" si="5"/>
        <v/>
      </c>
      <c r="M74" s="242" t="str">
        <f t="shared" si="6"/>
        <v/>
      </c>
      <c r="N74" s="242" t="str">
        <f t="shared" si="22"/>
        <v/>
      </c>
      <c r="O74" s="242" t="str">
        <f t="shared" si="22"/>
        <v/>
      </c>
      <c r="P74" s="242" t="str">
        <f t="shared" si="22"/>
        <v/>
      </c>
      <c r="Q74" s="242" t="s">
        <v>71</v>
      </c>
      <c r="R74" s="276"/>
      <c r="S74" s="277"/>
      <c r="T74" s="243"/>
      <c r="U74" s="244"/>
      <c r="V74" s="245" t="str">
        <f t="shared" si="7"/>
        <v/>
      </c>
      <c r="W74" s="246" t="str">
        <f t="shared" si="8"/>
        <v/>
      </c>
      <c r="X74" s="247" t="str">
        <f t="shared" si="9"/>
        <v/>
      </c>
      <c r="Y74" s="248">
        <f>IF(ISBLANK(#REF!),"",LEN(L74)-LEN(SUBSTITUTE(L74," ",""))+1)</f>
        <v>1</v>
      </c>
      <c r="Z74" s="249">
        <f t="shared" si="10"/>
        <v>0</v>
      </c>
      <c r="AA74" s="248">
        <f t="shared" si="11"/>
        <v>0</v>
      </c>
      <c r="AB74" s="248">
        <f t="shared" si="12"/>
        <v>0</v>
      </c>
      <c r="AC74" s="94"/>
      <c r="AD74"/>
      <c r="AE74" s="151">
        <v>1</v>
      </c>
    </row>
    <row r="75" spans="1:31" s="157" customFormat="1">
      <c r="A75"/>
      <c r="B75"/>
      <c r="C75" s="241" t="str">
        <f>IF(AND(F75&lt;&gt;"", LEN(TRIM(F75))&gt;0), MAX(C$21:C74)+1, "")</f>
        <v/>
      </c>
      <c r="D75" s="241" t="str" cm="1">
        <f t="array" ref="D75">IFERROR(INDEX($F$22:F$291, MATCH(ROW()-MIN(ROW($F$22:F$291))+1, $C$22:C$291, 0)), "")</f>
        <v/>
      </c>
      <c r="E75" s="280" t="str">
        <f>IFERROR(SUBSTITUTE(SUBSTITUTE(SUBSTITUTE(E74,"  "," "),"  "," "),"  "," "),E74)</f>
        <v xml:space="preserve">4 Dans la même cocotte faites revenir les légumes et les lardons pendant environ 5 minutes Saupoudrez de farine et mélangez bien </v>
      </c>
      <c r="F75" s="271" t="str">
        <f>IF(LEN(E75) &gt; LEN(F70) + LEN(F71) + LEN(F72)+ LEN(F73) + LEN(F74), RIGHT(E75, LEN(E75) - LEN(F70) - LEN(F71) - LEN(F72) - LEN(F73) - LEN(F74)), "")</f>
        <v/>
      </c>
      <c r="G75" s="272" t="str">
        <f t="shared" si="15"/>
        <v xml:space="preserve"> ◄ 75</v>
      </c>
      <c r="H75" s="287"/>
      <c r="I75" s="287"/>
      <c r="J75" s="287"/>
      <c r="L75" s="157" t="str">
        <f t="shared" si="5"/>
        <v/>
      </c>
      <c r="M75" s="242" t="str">
        <f t="shared" si="6"/>
        <v/>
      </c>
      <c r="N75" s="242" t="str">
        <f t="shared" si="22"/>
        <v/>
      </c>
      <c r="O75" s="242" t="str">
        <f t="shared" si="22"/>
        <v/>
      </c>
      <c r="P75" s="242" t="str">
        <f t="shared" si="22"/>
        <v/>
      </c>
      <c r="Q75" s="242" t="s">
        <v>71</v>
      </c>
      <c r="R75" s="276"/>
      <c r="S75" s="277"/>
      <c r="T75" s="243"/>
      <c r="U75" s="244"/>
      <c r="V75" s="245" t="str">
        <f t="shared" si="7"/>
        <v/>
      </c>
      <c r="W75" s="246" t="str">
        <f t="shared" si="8"/>
        <v/>
      </c>
      <c r="X75" s="247" t="str">
        <f t="shared" si="9"/>
        <v/>
      </c>
      <c r="Y75" s="248">
        <f>IF(ISBLANK(#REF!),"",LEN(L75)-LEN(SUBSTITUTE(L75," ",""))+1)</f>
        <v>1</v>
      </c>
      <c r="Z75" s="249">
        <f t="shared" si="10"/>
        <v>0</v>
      </c>
      <c r="AA75" s="248">
        <f t="shared" si="11"/>
        <v>0</v>
      </c>
      <c r="AB75" s="248">
        <f t="shared" si="12"/>
        <v>0</v>
      </c>
      <c r="AC75" s="94"/>
      <c r="AD75"/>
      <c r="AE75" s="151">
        <v>1</v>
      </c>
    </row>
    <row r="76" spans="1:31" s="157" customFormat="1" ht="15.75" customHeight="1">
      <c r="A76"/>
      <c r="B76"/>
      <c r="C76" s="241">
        <f>IF(AND(F76&lt;&gt;"", LEN(TRIM(F76))&gt;0), MAX(C$21:C75)+1, "")</f>
        <v>16</v>
      </c>
      <c r="D76" s="241" t="str" cm="1">
        <f t="array" ref="D76">IFERROR(INDEX($F$22:F$291, MATCH(ROW()-MIN(ROW($F$22:F$291))+1, $C$22:C$291, 0)), "")</f>
        <v/>
      </c>
      <c r="E76" s="270" t="str">
        <f>(SUBSTITUTE(SUBSTITUTE(J31,CHAR(13)&amp;CHAR(10)," "),CHAR(10)," "))</f>
        <v>5. Remettez la viande dans la cocotte et versez la marinade filtrée par-dessus. Ajoutez de l’eau si nécessaire pour recouvrir la viande. Salez et poivrez.</v>
      </c>
      <c r="F76" s="281" t="str">
        <f>IF(LEN(E81)&lt;$H$20,E76,LEFT(E81,FIND("¤",SUBSTITUTE(LEFT(E81,$H$20+1)," ","¤",LEN(LEFT(E81,$H$20+1))-LEN(SUBSTITUTE(LEFT(E81,$H$20+1)," ",""))))))</f>
        <v xml:space="preserve">5 Remettez la viande dans la cocotte et versez la marinade filtrée par </v>
      </c>
      <c r="G76" s="282" t="str">
        <f t="shared" si="15"/>
        <v xml:space="preserve"> ◄ 76</v>
      </c>
      <c r="H76" s="287"/>
      <c r="I76" s="287"/>
      <c r="J76" s="287"/>
      <c r="L76" s="157" t="str">
        <f t="shared" si="5"/>
        <v/>
      </c>
      <c r="M76" s="242" t="str">
        <f t="shared" si="6"/>
        <v/>
      </c>
      <c r="N76" s="242" t="str">
        <f t="shared" si="22"/>
        <v/>
      </c>
      <c r="O76" s="242" t="str">
        <f t="shared" si="22"/>
        <v/>
      </c>
      <c r="P76" s="242" t="str">
        <f t="shared" si="22"/>
        <v/>
      </c>
      <c r="Q76" s="242" t="s">
        <v>71</v>
      </c>
      <c r="R76" s="276"/>
      <c r="S76" s="277"/>
      <c r="T76" s="243"/>
      <c r="U76" s="244"/>
      <c r="V76" s="245" t="str">
        <f t="shared" si="7"/>
        <v/>
      </c>
      <c r="W76" s="246" t="str">
        <f t="shared" si="8"/>
        <v/>
      </c>
      <c r="X76" s="247" t="str">
        <f t="shared" si="9"/>
        <v/>
      </c>
      <c r="Y76" s="248">
        <f>IF(ISBLANK(#REF!),"",LEN(L76)-LEN(SUBSTITUTE(L76," ",""))+1)</f>
        <v>1</v>
      </c>
      <c r="Z76" s="249">
        <f t="shared" si="10"/>
        <v>0</v>
      </c>
      <c r="AA76" s="248">
        <f t="shared" si="11"/>
        <v>0</v>
      </c>
      <c r="AB76" s="248">
        <f t="shared" si="12"/>
        <v>0</v>
      </c>
      <c r="AC76" s="94"/>
      <c r="AD76"/>
      <c r="AE76" s="151">
        <v>1</v>
      </c>
    </row>
    <row r="77" spans="1:31" s="157" customFormat="1">
      <c r="A77"/>
      <c r="B77"/>
      <c r="C77" s="241">
        <f>IF(AND(F77&lt;&gt;"", LEN(TRIM(F77))&gt;0), MAX(C$21:C76)+1, "")</f>
        <v>17</v>
      </c>
      <c r="D77" s="241" t="str" cm="1">
        <f t="array" ref="D77">IFERROR(INDEX($F$22:F$291, MATCH(ROW()-MIN(ROW($F$22:F$291))+1, $C$22:C$291, 0)), "")</f>
        <v/>
      </c>
      <c r="E77" s="283" t="str">
        <f>IFERROR(TRIM(SUBSTITUTE(SUBSTITUTE(SUBSTITUTE(SUBSTITUTE(SUBSTITUTE(E76," .",".")," ;",";")," :",":"),",",","),",","")),E76)</f>
        <v>5. Remettez la viande dans la cocotte et versez la marinade filtrée par-dessus. Ajoutez de l’eau si nécessaire pour recouvrir la viande. Salez et poivrez.</v>
      </c>
      <c r="F77" s="281" t="str">
        <f>IFERROR(IF(LEN(E81) &gt; LEN(F76), LEFT(RIGHT(E81, LEN(E81) - LEN(F76)), FIND("¤", SUBSTITUTE(LEFT(RIGHT(E81, LEN(E81) - LEN(F76)), $H$20+1), " ", "¤", LEN(LEFT(RIGHT(E81, LEN(E81) - LEN(F76)), $H$20+1)) - LEN(SUBSTITUTE(LEFT(RIGHT(E81, LEN(E81) - LEN(F76)), $H$20+1), " ", ""))))), ""), "")</f>
        <v xml:space="preserve">dessus Ajoutez de l’eau si nécessaire pour recouvrir la viande Salez </v>
      </c>
      <c r="G77" s="282" t="str">
        <f t="shared" si="15"/>
        <v xml:space="preserve"> ◄ 77</v>
      </c>
      <c r="H77" s="287"/>
      <c r="I77" s="287"/>
      <c r="J77" s="287"/>
      <c r="L77" s="157" t="str">
        <f t="shared" si="5"/>
        <v/>
      </c>
      <c r="M77" s="242" t="str">
        <f t="shared" si="6"/>
        <v/>
      </c>
      <c r="N77" s="242" t="str">
        <f t="shared" si="22"/>
        <v/>
      </c>
      <c r="O77" s="242" t="str">
        <f t="shared" si="22"/>
        <v/>
      </c>
      <c r="P77" s="242" t="str">
        <f t="shared" si="22"/>
        <v/>
      </c>
      <c r="Q77" s="242" t="s">
        <v>71</v>
      </c>
      <c r="R77" s="276"/>
      <c r="S77" s="277"/>
      <c r="T77" s="243"/>
      <c r="U77" s="244"/>
      <c r="V77" s="245" t="str">
        <f t="shared" si="7"/>
        <v/>
      </c>
      <c r="W77" s="246" t="str">
        <f t="shared" si="8"/>
        <v/>
      </c>
      <c r="X77" s="247" t="str">
        <f t="shared" si="9"/>
        <v/>
      </c>
      <c r="Y77" s="248">
        <f>IF(ISBLANK(#REF!),"",LEN(L77)-LEN(SUBSTITUTE(L77," ",""))+1)</f>
        <v>1</v>
      </c>
      <c r="Z77" s="249">
        <f t="shared" si="10"/>
        <v>0</v>
      </c>
      <c r="AA77" s="248">
        <f t="shared" si="11"/>
        <v>0</v>
      </c>
      <c r="AB77" s="248">
        <f t="shared" si="12"/>
        <v>0</v>
      </c>
      <c r="AC77" s="94"/>
      <c r="AD77"/>
      <c r="AE77" s="151">
        <v>1</v>
      </c>
    </row>
    <row r="78" spans="1:31" s="157" customFormat="1">
      <c r="A78"/>
      <c r="B78"/>
      <c r="C78" s="241">
        <f>IF(AND(F78&lt;&gt;"", LEN(TRIM(F78))&gt;0), MAX(C$21:C77)+1, "")</f>
        <v>18</v>
      </c>
      <c r="D78" s="241" t="str" cm="1">
        <f t="array" ref="D78">IFERROR(INDEX($F$22:F$291, MATCH(ROW()-MIN(ROW($F$22:F$291))+1, $C$22:C$291, 0)), "")</f>
        <v/>
      </c>
      <c r="E78" s="283" t="str">
        <f>IFERROR(SUBSTITUTE(SUBSTITUTE(SUBSTITUTE(SUBSTITUTE(SUBSTITUTE(SUBSTITUTE(E77,",",";"),".",";"),";",";"),"-",";"),":",";"),"?",";"),E77)</f>
        <v>5; Remettez la viande dans la cocotte et versez la marinade filtrée par;dessus; Ajoutez de l’eau si nécessaire pour recouvrir la viande; Salez et poivrez;</v>
      </c>
      <c r="F78" s="281" t="str">
        <f>IFERROR(IF(LEN(E81)&gt;LEN(F76)+LEN(F77),LEFT(RIGHT(E81,LEN(E81)-LEN(F76)-LEN(F77)),FIND("¤",SUBSTITUTE(LEFT(RIGHT(E81,LEN(E81)-LEN(F76)-LEN(F77)),$H$20+1)," ","¤",LEN(LEFT(RIGHT(E81,LEN(E81)-LEN(F76)-LEN(F77)),$H$20+1))-LEN(SUBSTITUTE(LEFT(RIGHT(E81,LEN(E81)-LEN(F76)-LEN(F77)),$H$20+1)," ",""))))),""),"")</f>
        <v xml:space="preserve">et poivrez </v>
      </c>
      <c r="G78" s="282" t="str">
        <f t="shared" si="15"/>
        <v xml:space="preserve"> ◄ 78</v>
      </c>
      <c r="H78" s="287"/>
      <c r="I78" s="287"/>
      <c r="J78" s="287"/>
      <c r="L78" s="157" t="str">
        <f t="shared" si="5"/>
        <v/>
      </c>
      <c r="M78" s="242" t="str">
        <f t="shared" si="6"/>
        <v/>
      </c>
      <c r="N78" s="242" t="str">
        <f t="shared" si="22"/>
        <v/>
      </c>
      <c r="O78" s="242" t="str">
        <f t="shared" si="22"/>
        <v/>
      </c>
      <c r="P78" s="242" t="str">
        <f t="shared" si="22"/>
        <v/>
      </c>
      <c r="Q78" s="242" t="s">
        <v>71</v>
      </c>
      <c r="R78" s="276"/>
      <c r="S78" s="277"/>
      <c r="T78" s="243"/>
      <c r="U78" s="244"/>
      <c r="V78" s="245" t="str">
        <f t="shared" si="7"/>
        <v/>
      </c>
      <c r="W78" s="246" t="str">
        <f t="shared" si="8"/>
        <v/>
      </c>
      <c r="X78" s="247" t="str">
        <f t="shared" si="9"/>
        <v/>
      </c>
      <c r="Y78" s="248">
        <f>IF(ISBLANK(#REF!),"",LEN(L78)-LEN(SUBSTITUTE(L78," ",""))+1)</f>
        <v>1</v>
      </c>
      <c r="Z78" s="249">
        <f t="shared" si="10"/>
        <v>0</v>
      </c>
      <c r="AA78" s="248">
        <f t="shared" si="11"/>
        <v>0</v>
      </c>
      <c r="AB78" s="248">
        <f t="shared" si="12"/>
        <v>0</v>
      </c>
      <c r="AC78" s="94"/>
      <c r="AD78"/>
      <c r="AE78" s="151">
        <v>1</v>
      </c>
    </row>
    <row r="79" spans="1:31" s="157" customFormat="1">
      <c r="A79"/>
      <c r="B79"/>
      <c r="C79" s="241" t="str">
        <f>IF(AND(F79&lt;&gt;"", LEN(TRIM(F79))&gt;0), MAX(C$21:C78)+1, "")</f>
        <v/>
      </c>
      <c r="D79" s="241" t="str" cm="1">
        <f t="array" ref="D79">IFERROR(INDEX($F$22:F$291, MATCH(ROW()-MIN(ROW($F$22:F$291))+1, $C$22:C$291, 0)), "")</f>
        <v/>
      </c>
      <c r="E79" s="283" t="str">
        <f>IFERROR(SUBSTITUTE(E78,"."," "),E78)</f>
        <v>5; Remettez la viande dans la cocotte et versez la marinade filtrée par;dessus; Ajoutez de l’eau si nécessaire pour recouvrir la viande; Salez et poivrez;</v>
      </c>
      <c r="F79" s="281" t="str">
        <f>IFERROR(LEFT(RIGHT(E81,LEN(E81)-LEN(F76)-LEN(F77)-LEN(F78)),FIND("¤",SUBSTITUTE(LEFT(RIGHT(E81,LEN(E81)-LEN(F76)-LEN(F77)-LEN(F78)),$H$20+1)," ","¤",LEN(LEFT(RIGHT(E81,LEN(E81)-LEN(F76)-LEN(F77)-LEN(F78)),$H$20+1))-LEN(SUBSTITUTE(LEFT(RIGHT(E81,LEN(E81)-LEN(F76)-LEN(F77)-LEN(F78)),$H$20+1)," ",""))))),"")</f>
        <v/>
      </c>
      <c r="G79" s="282" t="str">
        <f t="shared" si="15"/>
        <v xml:space="preserve"> ◄ 79</v>
      </c>
      <c r="H79" s="287"/>
      <c r="I79" s="287"/>
      <c r="J79" s="287"/>
      <c r="L79" s="157" t="str">
        <f t="shared" si="5"/>
        <v/>
      </c>
      <c r="M79" s="242" t="str">
        <f t="shared" si="6"/>
        <v/>
      </c>
      <c r="N79" s="242" t="str">
        <f t="shared" si="22"/>
        <v/>
      </c>
      <c r="O79" s="242" t="str">
        <f t="shared" si="22"/>
        <v/>
      </c>
      <c r="P79" s="242" t="str">
        <f t="shared" si="22"/>
        <v/>
      </c>
      <c r="Q79" s="242" t="s">
        <v>71</v>
      </c>
      <c r="R79" s="276"/>
      <c r="S79" s="277"/>
      <c r="T79" s="243"/>
      <c r="U79" s="244"/>
      <c r="V79" s="245" t="str">
        <f t="shared" si="7"/>
        <v/>
      </c>
      <c r="W79" s="246" t="str">
        <f t="shared" si="8"/>
        <v/>
      </c>
      <c r="X79" s="247" t="str">
        <f t="shared" si="9"/>
        <v/>
      </c>
      <c r="Y79" s="248">
        <f>IF(ISBLANK(#REF!),"",LEN(L79)-LEN(SUBSTITUTE(L79," ",""))+1)</f>
        <v>1</v>
      </c>
      <c r="Z79" s="249">
        <f t="shared" si="10"/>
        <v>0</v>
      </c>
      <c r="AA79" s="248">
        <f t="shared" si="11"/>
        <v>0</v>
      </c>
      <c r="AB79" s="248">
        <f t="shared" si="12"/>
        <v>0</v>
      </c>
      <c r="AC79" s="94"/>
      <c r="AD79"/>
      <c r="AE79" s="151">
        <v>1</v>
      </c>
    </row>
    <row r="80" spans="1:31" s="157" customFormat="1">
      <c r="A80"/>
      <c r="B80"/>
      <c r="C80" s="241" t="str">
        <f>IF(AND(F80&lt;&gt;"", LEN(TRIM(F80))&gt;0), MAX(C$21:C79)+1, "")</f>
        <v/>
      </c>
      <c r="D80" s="241" t="str" cm="1">
        <f t="array" ref="D80">IFERROR(INDEX($F$22:F$291, MATCH(ROW()-MIN(ROW($F$22:F$291))+1, $C$22:C$291, 0)), "")</f>
        <v/>
      </c>
      <c r="E80" s="284" t="str">
        <f>SUBSTITUTE(SUBSTITUTE(E79,";"," "),","," ")</f>
        <v xml:space="preserve">5  Remettez la viande dans la cocotte et versez la marinade filtrée par dessus  Ajoutez de l’eau si nécessaire pour recouvrir la viande  Salez et poivrez </v>
      </c>
      <c r="F80" s="281" t="str">
        <f>IFERROR(LEFT(RIGHT(E81,LEN(E81)-LEN(F76)-LEN(F77)-LEN(F78)-LEN(F79)),FIND("¤",SUBSTITUTE(LEFT(RIGHT(E81,LEN(E81)-LEN(F76)-LEN(F77)-LEN(F78)-LEN(F79)),$H$20+1)," ","¤",LEN(LEFT(RIGHT(E81,LEN(E81)-LEN(F76)-LEN(F77)-LEN(F78)-LEN(F79)),$H$20+1))-LEN(SUBSTITUTE(LEFT(RIGHT(E81,LEN(E81)-LEN(F76)-LEN(F77)-LEN(F78)-LEN(F79)),$H$20+1)," ",""))))),"")</f>
        <v/>
      </c>
      <c r="G80" s="282" t="str">
        <f t="shared" si="15"/>
        <v xml:space="preserve"> ◄ 80</v>
      </c>
      <c r="H80" s="287"/>
      <c r="I80" s="287"/>
      <c r="J80" s="287"/>
      <c r="L80" s="157" t="str">
        <f t="shared" si="5"/>
        <v/>
      </c>
      <c r="M80" s="242" t="str">
        <f t="shared" si="6"/>
        <v/>
      </c>
      <c r="N80" s="242" t="str">
        <f t="shared" si="22"/>
        <v/>
      </c>
      <c r="O80" s="242" t="str">
        <f t="shared" si="22"/>
        <v/>
      </c>
      <c r="P80" s="242" t="str">
        <f t="shared" si="22"/>
        <v/>
      </c>
      <c r="Q80" s="242" t="s">
        <v>71</v>
      </c>
      <c r="R80" s="276"/>
      <c r="S80" s="277"/>
      <c r="T80" s="243"/>
      <c r="U80" s="244"/>
      <c r="V80" s="245" t="str">
        <f t="shared" si="7"/>
        <v/>
      </c>
      <c r="W80" s="246" t="str">
        <f t="shared" si="8"/>
        <v/>
      </c>
      <c r="X80" s="247" t="str">
        <f t="shared" si="9"/>
        <v/>
      </c>
      <c r="Y80" s="248">
        <f>IF(ISBLANK(#REF!),"",LEN(L80)-LEN(SUBSTITUTE(L80," ",""))+1)</f>
        <v>1</v>
      </c>
      <c r="Z80" s="249">
        <f t="shared" si="10"/>
        <v>0</v>
      </c>
      <c r="AA80" s="248">
        <f t="shared" si="11"/>
        <v>0</v>
      </c>
      <c r="AB80" s="248">
        <f t="shared" si="12"/>
        <v>0</v>
      </c>
      <c r="AC80" s="94"/>
      <c r="AD80"/>
      <c r="AE80" s="151">
        <v>1</v>
      </c>
    </row>
    <row r="81" spans="1:31" s="157" customFormat="1">
      <c r="A81"/>
      <c r="B81"/>
      <c r="C81" s="241" t="str">
        <f>IF(AND(F81&lt;&gt;"", LEN(TRIM(F81))&gt;0), MAX(C$21:C80)+1, "")</f>
        <v/>
      </c>
      <c r="D81" s="241" t="str" cm="1">
        <f t="array" ref="D81">IFERROR(INDEX($F$22:F$291, MATCH(ROW()-MIN(ROW($F$22:F$291))+1, $C$22:C$291, 0)), "")</f>
        <v/>
      </c>
      <c r="E81" s="285" t="str">
        <f>IFERROR(SUBSTITUTE(SUBSTITUTE(SUBSTITUTE(E80,"  "," "),"  "," "),"  "," "),E80)</f>
        <v xml:space="preserve">5 Remettez la viande dans la cocotte et versez la marinade filtrée par dessus Ajoutez de l’eau si nécessaire pour recouvrir la viande Salez et poivrez </v>
      </c>
      <c r="F81" s="281" t="str">
        <f>IF(LEN(E81) &gt; LEN(F76) + LEN(F77) + LEN(F78)+ LEN(F79) + LEN(F80), RIGHT(E81, LEN(E81) - LEN(F76) - LEN(F77) - LEN(F78) - LEN(F79) - LEN(F80)), "")</f>
        <v/>
      </c>
      <c r="G81" s="282" t="str">
        <f t="shared" si="15"/>
        <v xml:space="preserve"> ◄ 81</v>
      </c>
      <c r="H81" s="287"/>
      <c r="I81" s="287"/>
      <c r="J81" s="287"/>
      <c r="L81" s="157" t="str">
        <f t="shared" si="5"/>
        <v/>
      </c>
      <c r="M81" s="242" t="str">
        <f t="shared" si="6"/>
        <v/>
      </c>
      <c r="N81" s="242" t="str">
        <f t="shared" si="22"/>
        <v/>
      </c>
      <c r="O81" s="242" t="str">
        <f t="shared" si="22"/>
        <v/>
      </c>
      <c r="P81" s="242" t="str">
        <f t="shared" si="22"/>
        <v/>
      </c>
      <c r="Q81" s="242" t="s">
        <v>71</v>
      </c>
      <c r="R81" s="276"/>
      <c r="S81" s="277"/>
      <c r="T81" s="243"/>
      <c r="U81" s="244"/>
      <c r="V81" s="245" t="str">
        <f t="shared" si="7"/>
        <v/>
      </c>
      <c r="W81" s="246" t="str">
        <f t="shared" si="8"/>
        <v/>
      </c>
      <c r="X81" s="247" t="str">
        <f t="shared" si="9"/>
        <v/>
      </c>
      <c r="Y81" s="248">
        <f>IF(ISBLANK(#REF!),"",LEN(L81)-LEN(SUBSTITUTE(L81," ",""))+1)</f>
        <v>1</v>
      </c>
      <c r="Z81" s="249">
        <f t="shared" si="10"/>
        <v>0</v>
      </c>
      <c r="AA81" s="248">
        <f t="shared" si="11"/>
        <v>0</v>
      </c>
      <c r="AB81" s="248">
        <f t="shared" si="12"/>
        <v>0</v>
      </c>
      <c r="AC81" s="94"/>
      <c r="AD81"/>
      <c r="AE81" s="151">
        <v>1</v>
      </c>
    </row>
    <row r="82" spans="1:31" s="157" customFormat="1">
      <c r="A82"/>
      <c r="B82"/>
      <c r="C82" s="241">
        <f>IF(AND(F82&lt;&gt;"", LEN(TRIM(F82))&gt;0), MAX(C$21:C81)+1, "")</f>
        <v>19</v>
      </c>
      <c r="D82" s="241" t="str" cm="1">
        <f t="array" ref="D82">IFERROR(INDEX($F$22:F$291, MATCH(ROW()-MIN(ROW($F$22:F$291))+1, $C$22:C$291, 0)), "")</f>
        <v/>
      </c>
      <c r="E82" s="270" t="str">
        <f>(SUBSTITUTE(SUBSTITUTE(J32,CHAR(13)&amp;CHAR(10)," "),CHAR(10)," "))</f>
        <v>6. Portez à ébullition, puis baissez le feu et laissez mijoter à feu doux pendant environ 3 heures, en remuant de temps en temps. La viande doit être tendre et la sauce onctueuse.</v>
      </c>
      <c r="F82" s="271" t="str">
        <f>IF(LEN(E87)&lt;$H$20,E82,LEFT(E87,FIND("¤",SUBSTITUTE(LEFT(E87,$H$20+1)," ","¤",LEN(LEFT(E87,$H$20+1))-LEN(SUBSTITUTE(LEFT(E87,$H$20+1)," ",""))))))</f>
        <v xml:space="preserve">6 Portez à ébullition puis baissez le feu et laissez mijoter à feu </v>
      </c>
      <c r="G82" s="272" t="str">
        <f t="shared" si="15"/>
        <v xml:space="preserve"> ◄ 82</v>
      </c>
      <c r="H82" s="287"/>
      <c r="I82" s="287"/>
      <c r="J82" s="287"/>
      <c r="L82" s="157" t="str">
        <f t="shared" si="5"/>
        <v/>
      </c>
      <c r="M82" s="242" t="str">
        <f t="shared" si="6"/>
        <v/>
      </c>
      <c r="N82" s="242" t="str">
        <f t="shared" si="22"/>
        <v/>
      </c>
      <c r="O82" s="242" t="str">
        <f t="shared" si="22"/>
        <v/>
      </c>
      <c r="P82" s="242" t="str">
        <f t="shared" si="22"/>
        <v/>
      </c>
      <c r="Q82" s="242" t="s">
        <v>71</v>
      </c>
      <c r="R82" s="276"/>
      <c r="S82" s="277"/>
      <c r="T82" s="243"/>
      <c r="U82" s="244"/>
      <c r="V82" s="245" t="str">
        <f t="shared" si="7"/>
        <v/>
      </c>
      <c r="W82" s="246" t="str">
        <f t="shared" si="8"/>
        <v/>
      </c>
      <c r="X82" s="247" t="str">
        <f t="shared" si="9"/>
        <v/>
      </c>
      <c r="Y82" s="248">
        <f>IF(ISBLANK(#REF!),"",LEN(L82)-LEN(SUBSTITUTE(L82," ",""))+1)</f>
        <v>1</v>
      </c>
      <c r="Z82" s="249">
        <f t="shared" si="10"/>
        <v>0</v>
      </c>
      <c r="AA82" s="248">
        <f t="shared" si="11"/>
        <v>0</v>
      </c>
      <c r="AB82" s="248">
        <f t="shared" si="12"/>
        <v>0</v>
      </c>
      <c r="AC82" s="94"/>
      <c r="AD82"/>
      <c r="AE82" s="151">
        <v>1</v>
      </c>
    </row>
    <row r="83" spans="1:31" s="157" customFormat="1">
      <c r="A83"/>
      <c r="B83"/>
      <c r="C83" s="241">
        <f>IF(AND(F83&lt;&gt;"", LEN(TRIM(F83))&gt;0), MAX(C$21:C82)+1, "")</f>
        <v>20</v>
      </c>
      <c r="D83" s="241" t="str" cm="1">
        <f t="array" ref="D83">IFERROR(INDEX($F$22:F$291, MATCH(ROW()-MIN(ROW($F$22:F$291))+1, $C$22:C$291, 0)), "")</f>
        <v/>
      </c>
      <c r="E83" s="278" t="str">
        <f>IFERROR(TRIM(SUBSTITUTE(SUBSTITUTE(SUBSTITUTE(SUBSTITUTE(SUBSTITUTE(E82," .",".")," ;",";")," :",":"),",",","),",","")),E82)</f>
        <v>6. Portez à ébullition puis baissez le feu et laissez mijoter à feu doux pendant environ 3 heures en remuant de temps en temps. La viande doit être tendre et la sauce onctueuse.</v>
      </c>
      <c r="F83" s="271" t="str">
        <f>IFERROR(IF(LEN(E87) &gt; LEN(F82), LEFT(RIGHT(E87, LEN(E87) - LEN(F82)), FIND("¤", SUBSTITUTE(LEFT(RIGHT(E87, LEN(E87) - LEN(F82)), $H$20+1), " ", "¤", LEN(LEFT(RIGHT(E87, LEN(E87) - LEN(F82)), $H$20+1)) - LEN(SUBSTITUTE(LEFT(RIGHT(E87, LEN(E87) - LEN(F82)), $H$20+1), " ", ""))))), ""), "")</f>
        <v xml:space="preserve">doux pendant environ 3 heures en remuant de temps en temps La viande </v>
      </c>
      <c r="G83" s="272" t="str">
        <f t="shared" si="15"/>
        <v xml:space="preserve"> ◄ 83</v>
      </c>
      <c r="H83" s="287"/>
      <c r="I83" s="287"/>
      <c r="J83" s="287"/>
      <c r="L83" s="157" t="str">
        <f t="shared" si="5"/>
        <v/>
      </c>
      <c r="M83" s="242" t="str">
        <f t="shared" si="6"/>
        <v/>
      </c>
      <c r="N83" s="242" t="str">
        <f t="shared" si="22"/>
        <v/>
      </c>
      <c r="O83" s="242" t="str">
        <f t="shared" si="22"/>
        <v/>
      </c>
      <c r="P83" s="242" t="str">
        <f t="shared" si="22"/>
        <v/>
      </c>
      <c r="Q83" s="242" t="s">
        <v>71</v>
      </c>
      <c r="R83" s="276"/>
      <c r="S83" s="277"/>
      <c r="T83" s="243"/>
      <c r="U83" s="244"/>
      <c r="V83" s="245" t="str">
        <f t="shared" si="7"/>
        <v/>
      </c>
      <c r="W83" s="246" t="str">
        <f t="shared" si="8"/>
        <v/>
      </c>
      <c r="X83" s="247" t="str">
        <f t="shared" si="9"/>
        <v/>
      </c>
      <c r="Y83" s="248">
        <f>IF(ISBLANK(#REF!),"",LEN(L83)-LEN(SUBSTITUTE(L83," ",""))+1)</f>
        <v>1</v>
      </c>
      <c r="Z83" s="249">
        <f t="shared" si="10"/>
        <v>0</v>
      </c>
      <c r="AA83" s="248">
        <f t="shared" si="11"/>
        <v>0</v>
      </c>
      <c r="AB83" s="248">
        <f t="shared" si="12"/>
        <v>0</v>
      </c>
      <c r="AC83" s="94"/>
      <c r="AD83"/>
      <c r="AE83" s="151">
        <v>1</v>
      </c>
    </row>
    <row r="84" spans="1:31" s="157" customFormat="1">
      <c r="A84"/>
      <c r="B84"/>
      <c r="C84" s="241">
        <f>IF(AND(F84&lt;&gt;"", LEN(TRIM(F84))&gt;0), MAX(C$21:C83)+1, "")</f>
        <v>21</v>
      </c>
      <c r="D84" s="241" t="str" cm="1">
        <f t="array" ref="D84">IFERROR(INDEX($F$22:F$291, MATCH(ROW()-MIN(ROW($F$22:F$291))+1, $C$22:C$291, 0)), "")</f>
        <v/>
      </c>
      <c r="E84" s="278" t="str">
        <f>IFERROR(SUBSTITUTE(SUBSTITUTE(SUBSTITUTE(SUBSTITUTE(SUBSTITUTE(SUBSTITUTE(E83,",",";"),".",";"),";",";"),"-",";"),":",";"),"?",";"),E83)</f>
        <v>6; Portez à ébullition puis baissez le feu et laissez mijoter à feu doux pendant environ 3 heures en remuant de temps en temps; La viande doit être tendre et la sauce onctueuse;</v>
      </c>
      <c r="F84" s="271" t="str">
        <f>IFERROR(IF(LEN(E87)&gt;LEN(F82)+LEN(F83),LEFT(RIGHT(E87,LEN(E87)-LEN(F82)-LEN(F83)),FIND("¤",SUBSTITUTE(LEFT(RIGHT(E87,LEN(E87)-LEN(F82)-LEN(F83)),$H$20+1)," ","¤",LEN(LEFT(RIGHT(E87,LEN(E87)-LEN(F82)-LEN(F83)),$H$20+1))-LEN(SUBSTITUTE(LEFT(RIGHT(E87,LEN(E87)-LEN(F82)-LEN(F83)),$H$20+1)," ",""))))),""),"")</f>
        <v xml:space="preserve">doit être tendre et la sauce onctueuse </v>
      </c>
      <c r="G84" s="272" t="str">
        <f t="shared" si="15"/>
        <v xml:space="preserve"> ◄ 84</v>
      </c>
      <c r="H84" s="287"/>
      <c r="I84" s="287"/>
      <c r="J84" s="287"/>
      <c r="L84" s="157" t="str">
        <f t="shared" si="5"/>
        <v/>
      </c>
      <c r="M84" s="242" t="str">
        <f t="shared" si="6"/>
        <v/>
      </c>
      <c r="N84" s="242" t="str">
        <f t="shared" si="22"/>
        <v/>
      </c>
      <c r="O84" s="242" t="str">
        <f t="shared" si="22"/>
        <v/>
      </c>
      <c r="P84" s="242" t="str">
        <f t="shared" si="22"/>
        <v/>
      </c>
      <c r="Q84" s="242" t="s">
        <v>71</v>
      </c>
      <c r="R84" s="276"/>
      <c r="S84" s="277"/>
      <c r="T84" s="243"/>
      <c r="U84" s="244"/>
      <c r="V84" s="245" t="str">
        <f t="shared" si="7"/>
        <v/>
      </c>
      <c r="W84" s="246" t="str">
        <f t="shared" si="8"/>
        <v/>
      </c>
      <c r="X84" s="247" t="str">
        <f t="shared" si="9"/>
        <v/>
      </c>
      <c r="Y84" s="248">
        <f>IF(ISBLANK(#REF!),"",LEN(L84)-LEN(SUBSTITUTE(L84," ",""))+1)</f>
        <v>1</v>
      </c>
      <c r="Z84" s="249">
        <f t="shared" si="10"/>
        <v>0</v>
      </c>
      <c r="AA84" s="248">
        <f t="shared" si="11"/>
        <v>0</v>
      </c>
      <c r="AB84" s="248">
        <f t="shared" si="12"/>
        <v>0</v>
      </c>
      <c r="AC84" s="94"/>
      <c r="AD84"/>
      <c r="AE84" s="151">
        <v>1</v>
      </c>
    </row>
    <row r="85" spans="1:31" s="157" customFormat="1">
      <c r="A85"/>
      <c r="B85"/>
      <c r="C85" s="241" t="str">
        <f>IF(AND(F85&lt;&gt;"", LEN(TRIM(F85))&gt;0), MAX(C$21:C84)+1, "")</f>
        <v/>
      </c>
      <c r="D85" s="241" t="str" cm="1">
        <f t="array" ref="D85">IFERROR(INDEX($F$22:F$291, MATCH(ROW()-MIN(ROW($F$22:F$291))+1, $C$22:C$291, 0)), "")</f>
        <v/>
      </c>
      <c r="E85" s="278" t="str">
        <f>IFERROR(SUBSTITUTE(E84,"."," "),E84)</f>
        <v>6; Portez à ébullition puis baissez le feu et laissez mijoter à feu doux pendant environ 3 heures en remuant de temps en temps; La viande doit être tendre et la sauce onctueuse;</v>
      </c>
      <c r="F85" s="271" t="str">
        <f>IFERROR(LEFT(RIGHT(E87,LEN(E87)-LEN(F82)-LEN(F83)-LEN(F84)),FIND("¤",SUBSTITUTE(LEFT(RIGHT(E87,LEN(E87)-LEN(F82)-LEN(F83)-LEN(F84)),$H$20+1)," ","¤",LEN(LEFT(RIGHT(E87,LEN(E87)-LEN(F82)-LEN(F83)-LEN(F84)),$H$20+1))-LEN(SUBSTITUTE(LEFT(RIGHT(E87,LEN(E87)-LEN(F82)-LEN(F83)-LEN(F84)),$H$20+1)," ",""))))),"")</f>
        <v/>
      </c>
      <c r="G85" s="272" t="str">
        <f t="shared" si="15"/>
        <v xml:space="preserve"> ◄ 85</v>
      </c>
      <c r="H85" s="287"/>
      <c r="I85" s="287"/>
      <c r="J85" s="287"/>
      <c r="L85" s="157" t="str">
        <f t="shared" si="5"/>
        <v/>
      </c>
      <c r="M85" s="242" t="str">
        <f t="shared" si="6"/>
        <v/>
      </c>
      <c r="N85" s="242" t="str">
        <f t="shared" si="22"/>
        <v/>
      </c>
      <c r="O85" s="242" t="str">
        <f t="shared" si="22"/>
        <v/>
      </c>
      <c r="P85" s="242" t="str">
        <f t="shared" si="22"/>
        <v/>
      </c>
      <c r="Q85" s="242" t="s">
        <v>71</v>
      </c>
      <c r="R85" s="276"/>
      <c r="S85" s="277"/>
      <c r="T85" s="243"/>
      <c r="U85" s="244"/>
      <c r="V85" s="245" t="str">
        <f t="shared" si="7"/>
        <v/>
      </c>
      <c r="W85" s="246" t="str">
        <f t="shared" si="8"/>
        <v/>
      </c>
      <c r="X85" s="247" t="str">
        <f t="shared" si="9"/>
        <v/>
      </c>
      <c r="Y85" s="248">
        <f>IF(ISBLANK(#REF!),"",LEN(L85)-LEN(SUBSTITUTE(L85," ",""))+1)</f>
        <v>1</v>
      </c>
      <c r="Z85" s="249">
        <f t="shared" si="10"/>
        <v>0</v>
      </c>
      <c r="AA85" s="248">
        <f t="shared" si="11"/>
        <v>0</v>
      </c>
      <c r="AB85" s="248">
        <f t="shared" si="12"/>
        <v>0</v>
      </c>
      <c r="AC85" s="94"/>
      <c r="AD85"/>
      <c r="AE85" s="151">
        <v>1</v>
      </c>
    </row>
    <row r="86" spans="1:31" s="157" customFormat="1">
      <c r="A86"/>
      <c r="B86"/>
      <c r="C86" s="241" t="str">
        <f>IF(AND(F86&lt;&gt;"", LEN(TRIM(F86))&gt;0), MAX(C$21:C85)+1, "")</f>
        <v/>
      </c>
      <c r="D86" s="241" t="str" cm="1">
        <f t="array" ref="D86">IFERROR(INDEX($F$22:F$291, MATCH(ROW()-MIN(ROW($F$22:F$291))+1, $C$22:C$291, 0)), "")</f>
        <v/>
      </c>
      <c r="E86" s="279" t="str">
        <f>SUBSTITUTE(SUBSTITUTE(E85,";"," "),","," ")</f>
        <v xml:space="preserve">6  Portez à ébullition puis baissez le feu et laissez mijoter à feu doux pendant environ 3 heures en remuant de temps en temps  La viande doit être tendre et la sauce onctueuse </v>
      </c>
      <c r="F86" s="271" t="str">
        <f>IFERROR(LEFT(RIGHT(E87,LEN(E87)-LEN(F82)-LEN(F83)-LEN(F84)-LEN(F85)),FIND("¤",SUBSTITUTE(LEFT(RIGHT(E87,LEN(E87)-LEN(F82)-LEN(F83)-LEN(F84)-LEN(F85)),$H$20+1)," ","¤",LEN(LEFT(RIGHT(E87,LEN(E87)-LEN(F82)-LEN(F83)-LEN(F84)-LEN(F85)),$H$20+1))-LEN(SUBSTITUTE(LEFT(RIGHT(E87,LEN(E87)-LEN(F82)-LEN(F83)-LEN(F84)-LEN(F85)),$H$20+1)," ",""))))),"")</f>
        <v/>
      </c>
      <c r="G86" s="272" t="str">
        <f t="shared" si="15"/>
        <v xml:space="preserve"> ◄ 86</v>
      </c>
      <c r="H86" s="287"/>
      <c r="I86" s="287"/>
      <c r="J86" s="287"/>
      <c r="L86" s="157" t="str">
        <f t="shared" ref="L86:L149" si="23">X86</f>
        <v/>
      </c>
      <c r="M86" s="242" t="str">
        <f t="shared" ref="M86:M149" si="24">IF(LEN(SUBSTITUTE(D86, M$18, "")) &lt; LEN(D86), SUBSTITUTE(D86, M$18, ""), D86)</f>
        <v/>
      </c>
      <c r="N86" s="242" t="str">
        <f t="shared" si="22"/>
        <v/>
      </c>
      <c r="O86" s="242" t="str">
        <f t="shared" si="22"/>
        <v/>
      </c>
      <c r="P86" s="242" t="str">
        <f t="shared" si="22"/>
        <v/>
      </c>
      <c r="Q86" s="242" t="s">
        <v>71</v>
      </c>
      <c r="R86" s="276"/>
      <c r="S86" s="277"/>
      <c r="T86" s="243"/>
      <c r="U86" s="244"/>
      <c r="V86" s="245" t="str">
        <f t="shared" si="7"/>
        <v/>
      </c>
      <c r="W86" s="246" t="str">
        <f t="shared" si="8"/>
        <v/>
      </c>
      <c r="X86" s="247" t="str">
        <f t="shared" si="9"/>
        <v/>
      </c>
      <c r="Y86" s="248">
        <f>IF(ISBLANK(#REF!),"",LEN(L86)-LEN(SUBSTITUTE(L86," ",""))+1)</f>
        <v>1</v>
      </c>
      <c r="Z86" s="249">
        <f t="shared" si="10"/>
        <v>0</v>
      </c>
      <c r="AA86" s="248">
        <f t="shared" si="11"/>
        <v>0</v>
      </c>
      <c r="AB86" s="248">
        <f t="shared" si="12"/>
        <v>0</v>
      </c>
      <c r="AC86" s="94"/>
      <c r="AD86"/>
      <c r="AE86" s="151">
        <v>1</v>
      </c>
    </row>
    <row r="87" spans="1:31" s="157" customFormat="1">
      <c r="A87"/>
      <c r="B87"/>
      <c r="C87" s="241" t="str">
        <f>IF(AND(F87&lt;&gt;"", LEN(TRIM(F87))&gt;0), MAX(C$21:C86)+1, "")</f>
        <v/>
      </c>
      <c r="D87" s="241" t="str" cm="1">
        <f t="array" ref="D87">IFERROR(INDEX($F$22:F$291, MATCH(ROW()-MIN(ROW($F$22:F$291))+1, $C$22:C$291, 0)), "")</f>
        <v/>
      </c>
      <c r="E87" s="280" t="str">
        <f>IFERROR(SUBSTITUTE(SUBSTITUTE(SUBSTITUTE(E86,"  "," "),"  "," "),"  "," "),E86)</f>
        <v xml:space="preserve">6 Portez à ébullition puis baissez le feu et laissez mijoter à feu doux pendant environ 3 heures en remuant de temps en temps La viande doit être tendre et la sauce onctueuse </v>
      </c>
      <c r="F87" s="271" t="str">
        <f>IF(LEN(E87) &gt; LEN(F82) + LEN(F83) + LEN(F84)+ LEN(F85) + LEN(F86), RIGHT(E87, LEN(E87) - LEN(F82) - LEN(F83) - LEN(F84) - LEN(F85) - LEN(F86)), "")</f>
        <v/>
      </c>
      <c r="G87" s="272" t="str">
        <f t="shared" si="15"/>
        <v xml:space="preserve"> ◄ 87</v>
      </c>
      <c r="H87" s="287"/>
      <c r="I87" s="287"/>
      <c r="J87" s="287"/>
      <c r="L87" s="157" t="str">
        <f t="shared" si="23"/>
        <v/>
      </c>
      <c r="M87" s="242" t="str">
        <f t="shared" si="24"/>
        <v/>
      </c>
      <c r="N87" s="242" t="str">
        <f t="shared" ref="N87:P102" si="25">IF(LEN(SUBSTITUTE(M87, N$18, "")) &lt; LEN(M87), SUBSTITUTE(M87, N$18, ""), M87)</f>
        <v/>
      </c>
      <c r="O87" s="242" t="str">
        <f t="shared" si="25"/>
        <v/>
      </c>
      <c r="P87" s="242" t="str">
        <f t="shared" si="25"/>
        <v/>
      </c>
      <c r="Q87" s="242" t="s">
        <v>71</v>
      </c>
      <c r="R87" s="276"/>
      <c r="S87" s="277"/>
      <c r="T87" s="243"/>
      <c r="U87" s="244"/>
      <c r="V87" s="245" t="str">
        <f t="shared" si="7"/>
        <v/>
      </c>
      <c r="W87" s="246" t="str">
        <f t="shared" si="8"/>
        <v/>
      </c>
      <c r="X87" s="247" t="str">
        <f t="shared" si="9"/>
        <v/>
      </c>
      <c r="Y87" s="248">
        <f>IF(ISBLANK(#REF!),"",LEN(L87)-LEN(SUBSTITUTE(L87," ",""))+1)</f>
        <v>1</v>
      </c>
      <c r="Z87" s="249">
        <f t="shared" si="10"/>
        <v>0</v>
      </c>
      <c r="AA87" s="248">
        <f t="shared" si="11"/>
        <v>0</v>
      </c>
      <c r="AB87" s="248">
        <f t="shared" si="12"/>
        <v>0</v>
      </c>
      <c r="AC87" s="94"/>
      <c r="AD87"/>
      <c r="AE87" s="151">
        <v>1</v>
      </c>
    </row>
    <row r="88" spans="1:31" s="157" customFormat="1">
      <c r="A88"/>
      <c r="B88"/>
      <c r="C88" s="241">
        <f>IF(AND(F88&lt;&gt;"", LEN(TRIM(F88))&gt;0), MAX(C$21:C87)+1, "")</f>
        <v>22</v>
      </c>
      <c r="D88" s="241" t="str" cm="1">
        <f t="array" ref="D88">IFERROR(INDEX($F$22:F$291, MATCH(ROW()-MIN(ROW($F$22:F$291))+1, $C$22:C$291, 0)), "")</f>
        <v/>
      </c>
      <c r="E88" s="270" t="str">
        <f>(SUBSTITUTE(SUBSTITUTE(J33,CHAR(13)&amp;CHAR(10)," "),CHAR(10)," "))</f>
        <v>7. Pendant ce temps, faites revenir les champignons dans une poêle avec un peu d’huile d’olive pendant environ 5 minutes.</v>
      </c>
      <c r="F88" s="281" t="str">
        <f>IF(LEN(E93)&lt;$H$20,E88,LEFT(E93,FIND("¤",SUBSTITUTE(LEFT(E93,$H$20+1)," ","¤",LEN(LEFT(E93,$H$20+1))-LEN(SUBSTITUTE(LEFT(E93,$H$20+1)," ",""))))))</f>
        <v xml:space="preserve">7 Pendant ce temps faites revenir les champignons dans une poêle avec </v>
      </c>
      <c r="G88" s="282" t="str">
        <f t="shared" ref="G88:G151" si="26">" ◄ "&amp;ROW()</f>
        <v xml:space="preserve"> ◄ 88</v>
      </c>
      <c r="H88" s="287"/>
      <c r="I88" s="287"/>
      <c r="J88" s="287"/>
      <c r="L88" s="157" t="str">
        <f t="shared" si="23"/>
        <v/>
      </c>
      <c r="M88" s="242" t="str">
        <f t="shared" si="24"/>
        <v/>
      </c>
      <c r="N88" s="242" t="str">
        <f t="shared" si="25"/>
        <v/>
      </c>
      <c r="O88" s="242" t="str">
        <f t="shared" si="25"/>
        <v/>
      </c>
      <c r="P88" s="242" t="str">
        <f t="shared" si="25"/>
        <v/>
      </c>
      <c r="Q88" s="242" t="s">
        <v>71</v>
      </c>
      <c r="R88" s="276"/>
      <c r="S88" s="277"/>
      <c r="T88" s="243"/>
      <c r="U88" s="244"/>
      <c r="V88" s="245" t="str">
        <f t="shared" si="7"/>
        <v/>
      </c>
      <c r="W88" s="246" t="str">
        <f t="shared" si="8"/>
        <v/>
      </c>
      <c r="X88" s="247" t="str">
        <f t="shared" si="9"/>
        <v/>
      </c>
      <c r="Y88" s="248">
        <f>IF(ISBLANK(#REF!),"",LEN(L88)-LEN(SUBSTITUTE(L88," ",""))+1)</f>
        <v>1</v>
      </c>
      <c r="Z88" s="249">
        <f t="shared" si="10"/>
        <v>0</v>
      </c>
      <c r="AA88" s="248">
        <f t="shared" si="11"/>
        <v>0</v>
      </c>
      <c r="AB88" s="248">
        <f t="shared" si="12"/>
        <v>0</v>
      </c>
      <c r="AC88" s="94"/>
      <c r="AD88"/>
      <c r="AE88" s="151">
        <v>1</v>
      </c>
    </row>
    <row r="89" spans="1:31" s="157" customFormat="1">
      <c r="A89"/>
      <c r="B89"/>
      <c r="C89" s="241">
        <f>IF(AND(F89&lt;&gt;"", LEN(TRIM(F89))&gt;0), MAX(C$21:C88)+1, "")</f>
        <v>23</v>
      </c>
      <c r="D89" s="241" t="str" cm="1">
        <f t="array" ref="D89">IFERROR(INDEX($F$22:F$291, MATCH(ROW()-MIN(ROW($F$22:F$291))+1, $C$22:C$291, 0)), "")</f>
        <v/>
      </c>
      <c r="E89" s="283" t="str">
        <f>IFERROR(TRIM(SUBSTITUTE(SUBSTITUTE(SUBSTITUTE(SUBSTITUTE(SUBSTITUTE(E88," .",".")," ;",";")," :",":"),",",","),",","")),E88)</f>
        <v>7. Pendant ce temps faites revenir les champignons dans une poêle avec un peu d’huile d’olive pendant environ 5 minutes.</v>
      </c>
      <c r="F89" s="281" t="str">
        <f>IFERROR(IF(LEN(E93) &gt; LEN(F88), LEFT(RIGHT(E93, LEN(E93) - LEN(F88)), FIND("¤", SUBSTITUTE(LEFT(RIGHT(E93, LEN(E93) - LEN(F88)), $H$20+1), " ", "¤", LEN(LEFT(RIGHT(E93, LEN(E93) - LEN(F88)), $H$20+1)) - LEN(SUBSTITUTE(LEFT(RIGHT(E93, LEN(E93) - LEN(F88)), $H$20+1), " ", ""))))), ""), "")</f>
        <v xml:space="preserve">un peu d’huile d’olive pendant environ 5 minutes </v>
      </c>
      <c r="G89" s="282" t="str">
        <f t="shared" si="26"/>
        <v xml:space="preserve"> ◄ 89</v>
      </c>
      <c r="H89" s="287"/>
      <c r="I89" s="287"/>
      <c r="J89" s="287"/>
      <c r="L89" s="157" t="str">
        <f t="shared" si="23"/>
        <v/>
      </c>
      <c r="M89" s="242" t="str">
        <f t="shared" si="24"/>
        <v/>
      </c>
      <c r="N89" s="242" t="str">
        <f t="shared" si="25"/>
        <v/>
      </c>
      <c r="O89" s="242" t="str">
        <f t="shared" si="25"/>
        <v/>
      </c>
      <c r="P89" s="242" t="str">
        <f t="shared" si="25"/>
        <v/>
      </c>
      <c r="Q89" s="242" t="s">
        <v>71</v>
      </c>
      <c r="R89" s="276"/>
      <c r="S89" s="277"/>
      <c r="T89" s="243"/>
      <c r="U89" s="244"/>
      <c r="V89" s="245" t="str">
        <f t="shared" si="7"/>
        <v/>
      </c>
      <c r="W89" s="246" t="str">
        <f t="shared" si="8"/>
        <v/>
      </c>
      <c r="X89" s="247" t="str">
        <f t="shared" si="9"/>
        <v/>
      </c>
      <c r="Y89" s="248">
        <f>IF(ISBLANK(#REF!),"",LEN(L89)-LEN(SUBSTITUTE(L89," ",""))+1)</f>
        <v>1</v>
      </c>
      <c r="Z89" s="249">
        <f t="shared" si="10"/>
        <v>0</v>
      </c>
      <c r="AA89" s="248">
        <f t="shared" si="11"/>
        <v>0</v>
      </c>
      <c r="AB89" s="248">
        <f t="shared" si="12"/>
        <v>0</v>
      </c>
      <c r="AC89" s="94"/>
      <c r="AD89"/>
      <c r="AE89" s="151">
        <v>1</v>
      </c>
    </row>
    <row r="90" spans="1:31" s="157" customFormat="1">
      <c r="A90"/>
      <c r="B90"/>
      <c r="C90" s="241" t="str">
        <f>IF(AND(F90&lt;&gt;"", LEN(TRIM(F90))&gt;0), MAX(C$21:C89)+1, "")</f>
        <v/>
      </c>
      <c r="D90" s="241" t="str" cm="1">
        <f t="array" ref="D90">IFERROR(INDEX($F$22:F$291, MATCH(ROW()-MIN(ROW($F$22:F$291))+1, $C$22:C$291, 0)), "")</f>
        <v/>
      </c>
      <c r="E90" s="283" t="str">
        <f>IFERROR(SUBSTITUTE(SUBSTITUTE(SUBSTITUTE(SUBSTITUTE(SUBSTITUTE(SUBSTITUTE(E89,",",";"),".",";"),";",";"),"-",";"),":",";"),"?",";"),E89)</f>
        <v>7; Pendant ce temps faites revenir les champignons dans une poêle avec un peu d’huile d’olive pendant environ 5 minutes;</v>
      </c>
      <c r="F90" s="281" t="str">
        <f>IFERROR(IF(LEN(E93)&gt;LEN(F88)+LEN(F89),LEFT(RIGHT(E93,LEN(E93)-LEN(F88)-LEN(F89)),FIND("¤",SUBSTITUTE(LEFT(RIGHT(E93,LEN(E93)-LEN(F88)-LEN(F89)),$H$20+1)," ","¤",LEN(LEFT(RIGHT(E93,LEN(E93)-LEN(F88)-LEN(F89)),$H$20+1))-LEN(SUBSTITUTE(LEFT(RIGHT(E93,LEN(E93)-LEN(F88)-LEN(F89)),$H$20+1)," ",""))))),""),"")</f>
        <v/>
      </c>
      <c r="G90" s="282" t="str">
        <f t="shared" si="26"/>
        <v xml:space="preserve"> ◄ 90</v>
      </c>
      <c r="H90" s="287"/>
      <c r="I90" s="287"/>
      <c r="J90" s="287"/>
      <c r="L90" s="157" t="str">
        <f t="shared" si="23"/>
        <v/>
      </c>
      <c r="M90" s="242" t="str">
        <f t="shared" si="24"/>
        <v/>
      </c>
      <c r="N90" s="242" t="str">
        <f t="shared" si="25"/>
        <v/>
      </c>
      <c r="O90" s="242" t="str">
        <f t="shared" si="25"/>
        <v/>
      </c>
      <c r="P90" s="242" t="str">
        <f t="shared" si="25"/>
        <v/>
      </c>
      <c r="Q90" s="242" t="s">
        <v>71</v>
      </c>
      <c r="R90" s="276"/>
      <c r="S90" s="277"/>
      <c r="T90" s="243"/>
      <c r="U90" s="244"/>
      <c r="V90" s="245" t="str">
        <f t="shared" si="7"/>
        <v/>
      </c>
      <c r="W90" s="246" t="str">
        <f t="shared" si="8"/>
        <v/>
      </c>
      <c r="X90" s="247" t="str">
        <f t="shared" si="9"/>
        <v/>
      </c>
      <c r="Y90" s="248">
        <f>IF(ISBLANK(#REF!),"",LEN(L90)-LEN(SUBSTITUTE(L90," ",""))+1)</f>
        <v>1</v>
      </c>
      <c r="Z90" s="249">
        <f t="shared" si="10"/>
        <v>0</v>
      </c>
      <c r="AA90" s="248">
        <f t="shared" si="11"/>
        <v>0</v>
      </c>
      <c r="AB90" s="248">
        <f t="shared" si="12"/>
        <v>0</v>
      </c>
      <c r="AC90" s="94"/>
      <c r="AD90"/>
      <c r="AE90" s="151">
        <v>1</v>
      </c>
    </row>
    <row r="91" spans="1:31" s="157" customFormat="1">
      <c r="A91"/>
      <c r="B91"/>
      <c r="C91" s="241" t="str">
        <f>IF(AND(F91&lt;&gt;"", LEN(TRIM(F91))&gt;0), MAX(C$21:C90)+1, "")</f>
        <v/>
      </c>
      <c r="D91" s="241" t="str" cm="1">
        <f t="array" ref="D91">IFERROR(INDEX($F$22:F$291, MATCH(ROW()-MIN(ROW($F$22:F$291))+1, $C$22:C$291, 0)), "")</f>
        <v/>
      </c>
      <c r="E91" s="283" t="str">
        <f>IFERROR(SUBSTITUTE(E90,"."," "),E90)</f>
        <v>7; Pendant ce temps faites revenir les champignons dans une poêle avec un peu d’huile d’olive pendant environ 5 minutes;</v>
      </c>
      <c r="F91" s="281" t="str">
        <f>IFERROR(LEFT(RIGHT(E93,LEN(E93)-LEN(F88)-LEN(F89)-LEN(F90)),FIND("¤",SUBSTITUTE(LEFT(RIGHT(E93,LEN(E93)-LEN(F88)-LEN(F89)-LEN(F90)),$H$20+1)," ","¤",LEN(LEFT(RIGHT(E93,LEN(E93)-LEN(F88)-LEN(F89)-LEN(F90)),$H$20+1))-LEN(SUBSTITUTE(LEFT(RIGHT(E93,LEN(E93)-LEN(F88)-LEN(F89)-LEN(F90)),$H$20+1)," ",""))))),"")</f>
        <v/>
      </c>
      <c r="G91" s="282" t="str">
        <f t="shared" si="26"/>
        <v xml:space="preserve"> ◄ 91</v>
      </c>
      <c r="H91" s="287"/>
      <c r="I91" s="287"/>
      <c r="J91" s="287"/>
      <c r="L91" s="157" t="str">
        <f t="shared" si="23"/>
        <v/>
      </c>
      <c r="M91" s="242" t="str">
        <f t="shared" si="24"/>
        <v/>
      </c>
      <c r="N91" s="242" t="str">
        <f t="shared" si="25"/>
        <v/>
      </c>
      <c r="O91" s="242" t="str">
        <f t="shared" si="25"/>
        <v/>
      </c>
      <c r="P91" s="242" t="str">
        <f t="shared" si="25"/>
        <v/>
      </c>
      <c r="Q91" s="242" t="s">
        <v>71</v>
      </c>
      <c r="R91" s="276"/>
      <c r="S91" s="277"/>
      <c r="T91" s="243"/>
      <c r="U91" s="244"/>
      <c r="V91" s="245" t="str">
        <f t="shared" si="7"/>
        <v/>
      </c>
      <c r="W91" s="246" t="str">
        <f t="shared" si="8"/>
        <v/>
      </c>
      <c r="X91" s="247" t="str">
        <f t="shared" si="9"/>
        <v/>
      </c>
      <c r="Y91" s="248">
        <f>IF(ISBLANK(#REF!),"",LEN(L91)-LEN(SUBSTITUTE(L91," ",""))+1)</f>
        <v>1</v>
      </c>
      <c r="Z91" s="249">
        <f t="shared" si="10"/>
        <v>0</v>
      </c>
      <c r="AA91" s="248">
        <f t="shared" si="11"/>
        <v>0</v>
      </c>
      <c r="AB91" s="248">
        <f t="shared" si="12"/>
        <v>0</v>
      </c>
      <c r="AC91" s="94"/>
      <c r="AD91"/>
      <c r="AE91" s="151">
        <v>1</v>
      </c>
    </row>
    <row r="92" spans="1:31" s="157" customFormat="1">
      <c r="A92"/>
      <c r="B92"/>
      <c r="C92" s="241" t="str">
        <f>IF(AND(F92&lt;&gt;"", LEN(TRIM(F92))&gt;0), MAX(C$21:C91)+1, "")</f>
        <v/>
      </c>
      <c r="D92" s="241" t="str" cm="1">
        <f t="array" ref="D92">IFERROR(INDEX($F$22:F$291, MATCH(ROW()-MIN(ROW($F$22:F$291))+1, $C$22:C$291, 0)), "")</f>
        <v/>
      </c>
      <c r="E92" s="284" t="str">
        <f>SUBSTITUTE(SUBSTITUTE(E91,";"," "),","," ")</f>
        <v xml:space="preserve">7  Pendant ce temps faites revenir les champignons dans une poêle avec un peu d’huile d’olive pendant environ 5 minutes </v>
      </c>
      <c r="F92" s="281" t="str">
        <f>IFERROR(LEFT(RIGHT(E93,LEN(E93)-LEN(F88)-LEN(F89)-LEN(F90)-LEN(F91)),FIND("¤",SUBSTITUTE(LEFT(RIGHT(E93,LEN(E93)-LEN(F88)-LEN(F89)-LEN(F90)-LEN(F91)),$H$20+1)," ","¤",LEN(LEFT(RIGHT(E93,LEN(E93)-LEN(F88)-LEN(F89)-LEN(F90)-LEN(F91)),$H$20+1))-LEN(SUBSTITUTE(LEFT(RIGHT(E93,LEN(E93)-LEN(F88)-LEN(F89)-LEN(F90)-LEN(F91)),$H$20+1)," ",""))))),"")</f>
        <v/>
      </c>
      <c r="G92" s="282" t="str">
        <f t="shared" si="26"/>
        <v xml:space="preserve"> ◄ 92</v>
      </c>
      <c r="H92" s="287"/>
      <c r="I92" s="287"/>
      <c r="J92" s="287"/>
      <c r="L92" s="157" t="str">
        <f t="shared" si="23"/>
        <v/>
      </c>
      <c r="M92" s="242" t="str">
        <f t="shared" si="24"/>
        <v/>
      </c>
      <c r="N92" s="242" t="str">
        <f t="shared" si="25"/>
        <v/>
      </c>
      <c r="O92" s="242" t="str">
        <f t="shared" si="25"/>
        <v/>
      </c>
      <c r="P92" s="242" t="str">
        <f t="shared" si="25"/>
        <v/>
      </c>
      <c r="Q92" s="242" t="s">
        <v>71</v>
      </c>
      <c r="R92" s="276"/>
      <c r="S92" s="277"/>
      <c r="T92" s="243"/>
      <c r="U92" s="244"/>
      <c r="V92" s="245" t="str">
        <f t="shared" si="7"/>
        <v/>
      </c>
      <c r="W92" s="246" t="str">
        <f t="shared" si="8"/>
        <v/>
      </c>
      <c r="X92" s="247" t="str">
        <f t="shared" si="9"/>
        <v/>
      </c>
      <c r="Y92" s="248">
        <f>IF(ISBLANK(#REF!),"",LEN(L92)-LEN(SUBSTITUTE(L92," ",""))+1)</f>
        <v>1</v>
      </c>
      <c r="Z92" s="249">
        <f t="shared" si="10"/>
        <v>0</v>
      </c>
      <c r="AA92" s="248">
        <f t="shared" si="11"/>
        <v>0</v>
      </c>
      <c r="AB92" s="248">
        <f t="shared" si="12"/>
        <v>0</v>
      </c>
      <c r="AC92" s="94"/>
      <c r="AD92"/>
      <c r="AE92" s="151">
        <v>1</v>
      </c>
    </row>
    <row r="93" spans="1:31" s="157" customFormat="1">
      <c r="A93"/>
      <c r="B93"/>
      <c r="C93" s="241" t="str">
        <f>IF(AND(F93&lt;&gt;"", LEN(TRIM(F93))&gt;0), MAX(C$21:C92)+1, "")</f>
        <v/>
      </c>
      <c r="D93" s="241" t="str" cm="1">
        <f t="array" ref="D93">IFERROR(INDEX($F$22:F$291, MATCH(ROW()-MIN(ROW($F$22:F$291))+1, $C$22:C$291, 0)), "")</f>
        <v/>
      </c>
      <c r="E93" s="285" t="str">
        <f>IFERROR(SUBSTITUTE(SUBSTITUTE(SUBSTITUTE(E92,"  "," "),"  "," "),"  "," "),E92)</f>
        <v xml:space="preserve">7 Pendant ce temps faites revenir les champignons dans une poêle avec un peu d’huile d’olive pendant environ 5 minutes </v>
      </c>
      <c r="F93" s="281" t="str">
        <f>IF(LEN(E93) &gt; LEN(F88) + LEN(F89) + LEN(F90)+ LEN(F91) + LEN(F92), RIGHT(E93, LEN(E93) - LEN(F88) - LEN(F89) - LEN(F90) - LEN(F91) - LEN(F92)), "")</f>
        <v/>
      </c>
      <c r="G93" s="282" t="str">
        <f t="shared" si="26"/>
        <v xml:space="preserve"> ◄ 93</v>
      </c>
      <c r="H93" s="287"/>
      <c r="I93" s="287"/>
      <c r="J93" s="287"/>
      <c r="L93" s="157" t="str">
        <f t="shared" si="23"/>
        <v/>
      </c>
      <c r="M93" s="242" t="str">
        <f t="shared" si="24"/>
        <v/>
      </c>
      <c r="N93" s="242" t="str">
        <f t="shared" si="25"/>
        <v/>
      </c>
      <c r="O93" s="242" t="str">
        <f t="shared" si="25"/>
        <v/>
      </c>
      <c r="P93" s="242" t="str">
        <f t="shared" si="25"/>
        <v/>
      </c>
      <c r="Q93" s="242" t="s">
        <v>71</v>
      </c>
      <c r="R93" s="276"/>
      <c r="S93" s="277"/>
      <c r="T93" s="243"/>
      <c r="U93" s="244"/>
      <c r="V93" s="245" t="str">
        <f t="shared" si="7"/>
        <v/>
      </c>
      <c r="W93" s="246" t="str">
        <f t="shared" si="8"/>
        <v/>
      </c>
      <c r="X93" s="247" t="str">
        <f t="shared" si="9"/>
        <v/>
      </c>
      <c r="Y93" s="248">
        <f>IF(ISBLANK(#REF!),"",LEN(L93)-LEN(SUBSTITUTE(L93," ",""))+1)</f>
        <v>1</v>
      </c>
      <c r="Z93" s="249">
        <f t="shared" si="10"/>
        <v>0</v>
      </c>
      <c r="AA93" s="248">
        <f t="shared" si="11"/>
        <v>0</v>
      </c>
      <c r="AB93" s="248">
        <f t="shared" si="12"/>
        <v>0</v>
      </c>
      <c r="AC93" s="94"/>
      <c r="AD93"/>
      <c r="AE93" s="151">
        <v>1</v>
      </c>
    </row>
    <row r="94" spans="1:31" s="157" customFormat="1">
      <c r="A94"/>
      <c r="B94"/>
      <c r="C94" s="241">
        <f>IF(AND(F94&lt;&gt;"", LEN(TRIM(F94))&gt;0), MAX(C$21:C93)+1, "")</f>
        <v>24</v>
      </c>
      <c r="D94" s="241" t="str" cm="1">
        <f t="array" ref="D94">IFERROR(INDEX($F$22:F$291, MATCH(ROW()-MIN(ROW($F$22:F$291))+1, $C$22:C$291, 0)), "")</f>
        <v/>
      </c>
      <c r="E94" s="270" t="str">
        <f>(SUBSTITUTE(SUBSTITUTE(J34,CHAR(13)&amp;CHAR(10)," "),CHAR(10)," "))</f>
        <v>8. Ajoutez les champignons dans la cocotte environ 30 minutes avant la fin de la cuisson.</v>
      </c>
      <c r="F94" s="271" t="str">
        <f>IF(LEN(E99)&lt;$H$20,E94,LEFT(E99,FIND("¤",SUBSTITUTE(LEFT(E99,$H$20+1)," ","¤",LEN(LEFT(E99,$H$20+1))-LEN(SUBSTITUTE(LEFT(E99,$H$20+1)," ",""))))))</f>
        <v xml:space="preserve">8 Ajoutez les champignons dans la cocotte environ 30 minutes avant la </v>
      </c>
      <c r="G94" s="272" t="str">
        <f t="shared" si="26"/>
        <v xml:space="preserve"> ◄ 94</v>
      </c>
      <c r="H94" s="287"/>
      <c r="I94" s="287"/>
      <c r="J94" s="287"/>
      <c r="L94" s="157" t="str">
        <f t="shared" si="23"/>
        <v/>
      </c>
      <c r="M94" s="242" t="str">
        <f t="shared" si="24"/>
        <v/>
      </c>
      <c r="N94" s="242" t="str">
        <f t="shared" si="25"/>
        <v/>
      </c>
      <c r="O94" s="242" t="str">
        <f t="shared" si="25"/>
        <v/>
      </c>
      <c r="P94" s="242" t="str">
        <f t="shared" si="25"/>
        <v/>
      </c>
      <c r="Q94" s="242" t="s">
        <v>71</v>
      </c>
      <c r="R94" s="276"/>
      <c r="S94" s="277"/>
      <c r="T94" s="243"/>
      <c r="U94" s="244"/>
      <c r="V94" s="245" t="str">
        <f t="shared" si="7"/>
        <v/>
      </c>
      <c r="W94" s="246" t="str">
        <f t="shared" si="8"/>
        <v/>
      </c>
      <c r="X94" s="247" t="str">
        <f t="shared" si="9"/>
        <v/>
      </c>
      <c r="Y94" s="248">
        <f>IF(ISBLANK(#REF!),"",LEN(L94)-LEN(SUBSTITUTE(L94," ",""))+1)</f>
        <v>1</v>
      </c>
      <c r="Z94" s="249">
        <f t="shared" si="10"/>
        <v>0</v>
      </c>
      <c r="AA94" s="248">
        <f t="shared" si="11"/>
        <v>0</v>
      </c>
      <c r="AB94" s="248">
        <f t="shared" si="12"/>
        <v>0</v>
      </c>
      <c r="AC94" s="94"/>
      <c r="AD94"/>
      <c r="AE94" s="151">
        <v>1</v>
      </c>
    </row>
    <row r="95" spans="1:31" s="157" customFormat="1">
      <c r="A95"/>
      <c r="B95"/>
      <c r="C95" s="241">
        <f>IF(AND(F95&lt;&gt;"", LEN(TRIM(F95))&gt;0), MAX(C$21:C94)+1, "")</f>
        <v>25</v>
      </c>
      <c r="D95" s="241" t="str" cm="1">
        <f t="array" ref="D95">IFERROR(INDEX($F$22:F$291, MATCH(ROW()-MIN(ROW($F$22:F$291))+1, $C$22:C$291, 0)), "")</f>
        <v/>
      </c>
      <c r="E95" s="278" t="str">
        <f>IFERROR(TRIM(SUBSTITUTE(SUBSTITUTE(SUBSTITUTE(SUBSTITUTE(SUBSTITUTE(E94," .",".")," ;",";")," :",":"),",",","),",","")),E94)</f>
        <v>8. Ajoutez les champignons dans la cocotte environ 30 minutes avant la fin de la cuisson.</v>
      </c>
      <c r="F95" s="271" t="str">
        <f>IFERROR(IF(LEN(E99) &gt; LEN(F94), LEFT(RIGHT(E99, LEN(E99) - LEN(F94)), FIND("¤", SUBSTITUTE(LEFT(RIGHT(E99, LEN(E99) - LEN(F94)), $H$20+1), " ", "¤", LEN(LEFT(RIGHT(E99, LEN(E99) - LEN(F94)), $H$20+1)) - LEN(SUBSTITUTE(LEFT(RIGHT(E99, LEN(E99) - LEN(F94)), $H$20+1), " ", ""))))), ""), "")</f>
        <v xml:space="preserve">fin de la cuisson </v>
      </c>
      <c r="G95" s="272" t="str">
        <f t="shared" si="26"/>
        <v xml:space="preserve"> ◄ 95</v>
      </c>
      <c r="H95" s="287"/>
      <c r="I95" s="287"/>
      <c r="J95" s="287"/>
      <c r="L95" s="157" t="str">
        <f t="shared" si="23"/>
        <v/>
      </c>
      <c r="M95" s="242" t="str">
        <f t="shared" si="24"/>
        <v/>
      </c>
      <c r="N95" s="242" t="str">
        <f t="shared" si="25"/>
        <v/>
      </c>
      <c r="O95" s="242" t="str">
        <f t="shared" si="25"/>
        <v/>
      </c>
      <c r="P95" s="242" t="str">
        <f t="shared" si="25"/>
        <v/>
      </c>
      <c r="Q95" s="242" t="s">
        <v>71</v>
      </c>
      <c r="R95" s="276"/>
      <c r="S95" s="277"/>
      <c r="T95" s="243"/>
      <c r="U95" s="244"/>
      <c r="V95" s="245" t="str">
        <f t="shared" si="7"/>
        <v/>
      </c>
      <c r="W95" s="246" t="str">
        <f t="shared" si="8"/>
        <v/>
      </c>
      <c r="X95" s="247" t="str">
        <f t="shared" si="9"/>
        <v/>
      </c>
      <c r="Y95" s="248">
        <f>IF(ISBLANK(#REF!),"",LEN(L95)-LEN(SUBSTITUTE(L95," ",""))+1)</f>
        <v>1</v>
      </c>
      <c r="Z95" s="249">
        <f t="shared" si="10"/>
        <v>0</v>
      </c>
      <c r="AA95" s="248">
        <f t="shared" si="11"/>
        <v>0</v>
      </c>
      <c r="AB95" s="248">
        <f t="shared" si="12"/>
        <v>0</v>
      </c>
      <c r="AC95" s="94"/>
      <c r="AD95"/>
      <c r="AE95" s="151">
        <v>1</v>
      </c>
    </row>
    <row r="96" spans="1:31" s="157" customFormat="1">
      <c r="A96"/>
      <c r="B96"/>
      <c r="C96" s="241" t="str">
        <f>IF(AND(F96&lt;&gt;"", LEN(TRIM(F96))&gt;0), MAX(C$21:C95)+1, "")</f>
        <v/>
      </c>
      <c r="D96" s="241" t="str" cm="1">
        <f t="array" ref="D96">IFERROR(INDEX($F$22:F$291, MATCH(ROW()-MIN(ROW($F$22:F$291))+1, $C$22:C$291, 0)), "")</f>
        <v/>
      </c>
      <c r="E96" s="278" t="str">
        <f>IFERROR(SUBSTITUTE(SUBSTITUTE(SUBSTITUTE(SUBSTITUTE(SUBSTITUTE(SUBSTITUTE(E95,",",";"),".",";"),";",";"),"-",";"),":",";"),"?",";"),E95)</f>
        <v>8; Ajoutez les champignons dans la cocotte environ 30 minutes avant la fin de la cuisson;</v>
      </c>
      <c r="F96" s="271" t="str">
        <f>IFERROR(IF(LEN(E99)&gt;LEN(F94)+LEN(F95),LEFT(RIGHT(E99,LEN(E99)-LEN(F94)-LEN(F95)),FIND("¤",SUBSTITUTE(LEFT(RIGHT(E99,LEN(E99)-LEN(F94)-LEN(F95)),$H$20+1)," ","¤",LEN(LEFT(RIGHT(E99,LEN(E99)-LEN(F94)-LEN(F95)),$H$20+1))-LEN(SUBSTITUTE(LEFT(RIGHT(E99,LEN(E99)-LEN(F94)-LEN(F95)),$H$20+1)," ",""))))),""),"")</f>
        <v/>
      </c>
      <c r="G96" s="272" t="str">
        <f t="shared" si="26"/>
        <v xml:space="preserve"> ◄ 96</v>
      </c>
      <c r="H96" s="287"/>
      <c r="I96" s="287"/>
      <c r="J96" s="287"/>
      <c r="L96" s="157" t="str">
        <f t="shared" si="23"/>
        <v/>
      </c>
      <c r="M96" s="242" t="str">
        <f t="shared" si="24"/>
        <v/>
      </c>
      <c r="N96" s="242" t="str">
        <f t="shared" si="25"/>
        <v/>
      </c>
      <c r="O96" s="242" t="str">
        <f t="shared" si="25"/>
        <v/>
      </c>
      <c r="P96" s="242" t="str">
        <f t="shared" si="25"/>
        <v/>
      </c>
      <c r="Q96" s="242" t="s">
        <v>71</v>
      </c>
      <c r="R96" s="276"/>
      <c r="S96" s="277"/>
      <c r="T96" s="243"/>
      <c r="U96" s="244"/>
      <c r="V96" s="245" t="str">
        <f t="shared" ref="V96:V159" si="27">IF(S96&lt;&gt;"", TRIM(SUBSTITUTE(SUBSTITUTE(P96, TRIM(R96), ""), TRIM(S96), "")), TRIM(SUBSTITUTE(P96, TRIM(R96), "")))</f>
        <v/>
      </c>
      <c r="W96" s="246" t="str">
        <f t="shared" ref="W96:W159" si="28">SUBSTITUTE(V96,T96,U96)</f>
        <v/>
      </c>
      <c r="X96" s="247" t="str">
        <f t="shared" ref="X96:X159" si="29">TRIM(SUBSTITUTE(W96,T96,U96))</f>
        <v/>
      </c>
      <c r="Y96" s="248">
        <f>IF(ISBLANK(#REF!),"",LEN(L96)-LEN(SUBSTITUTE(L96," ",""))+1)</f>
        <v>1</v>
      </c>
      <c r="Z96" s="249">
        <f t="shared" ref="Z96:Z159" si="30">AB96-AA96</f>
        <v>0</v>
      </c>
      <c r="AA96" s="248">
        <f t="shared" ref="AA96:AA159" si="31">LEN(TRIM(L96)) - LEN(SUBSTITUTE(TRIM(L96), " ", ""))</f>
        <v>0</v>
      </c>
      <c r="AB96" s="248">
        <f t="shared" ref="AB96:AB159" si="32">LEN(L96)</f>
        <v>0</v>
      </c>
      <c r="AC96" s="94"/>
      <c r="AD96"/>
      <c r="AE96" s="151">
        <v>1</v>
      </c>
    </row>
    <row r="97" spans="1:31">
      <c r="C97" s="241" t="str">
        <f>IF(AND(F97&lt;&gt;"", LEN(TRIM(F97))&gt;0), MAX(C$21:C96)+1, "")</f>
        <v/>
      </c>
      <c r="D97" s="241" t="str" cm="1">
        <f t="array" ref="D97">IFERROR(INDEX($F$22:F$291, MATCH(ROW()-MIN(ROW($F$22:F$291))+1, $C$22:C$291, 0)), "")</f>
        <v/>
      </c>
      <c r="E97" s="278" t="str">
        <f>IFERROR(SUBSTITUTE(E96,"."," "),E96)</f>
        <v>8; Ajoutez les champignons dans la cocotte environ 30 minutes avant la fin de la cuisson;</v>
      </c>
      <c r="F97" s="271" t="str">
        <f>IFERROR(LEFT(RIGHT(E99,LEN(E99)-LEN(F94)-LEN(F95)-LEN(F96)),FIND("¤",SUBSTITUTE(LEFT(RIGHT(E99,LEN(E99)-LEN(F94)-LEN(F95)-LEN(F96)),$H$20+1)," ","¤",LEN(LEFT(RIGHT(E99,LEN(E99)-LEN(F94)-LEN(F95)-LEN(F96)),$H$20+1))-LEN(SUBSTITUTE(LEFT(RIGHT(E99,LEN(E99)-LEN(F94)-LEN(F95)-LEN(F96)),$H$20+1)," ",""))))),"")</f>
        <v/>
      </c>
      <c r="G97" s="272" t="str">
        <f t="shared" si="26"/>
        <v xml:space="preserve"> ◄ 97</v>
      </c>
      <c r="H97" s="287"/>
      <c r="I97" s="287"/>
      <c r="J97" s="287"/>
      <c r="L97" s="157" t="str">
        <f t="shared" si="23"/>
        <v/>
      </c>
      <c r="M97" s="242" t="str">
        <f t="shared" si="24"/>
        <v/>
      </c>
      <c r="N97" s="242" t="str">
        <f t="shared" si="25"/>
        <v/>
      </c>
      <c r="O97" s="242" t="str">
        <f t="shared" si="25"/>
        <v/>
      </c>
      <c r="P97" s="242" t="str">
        <f t="shared" si="25"/>
        <v/>
      </c>
      <c r="Q97" s="242" t="s">
        <v>71</v>
      </c>
      <c r="R97" s="276"/>
      <c r="S97" s="277"/>
      <c r="T97" s="243"/>
      <c r="U97" s="244"/>
      <c r="V97" s="245" t="str">
        <f t="shared" si="27"/>
        <v/>
      </c>
      <c r="W97" s="246" t="str">
        <f t="shared" si="28"/>
        <v/>
      </c>
      <c r="X97" s="247" t="str">
        <f t="shared" si="29"/>
        <v/>
      </c>
      <c r="Y97" s="248">
        <f>IF(ISBLANK(#REF!),"",LEN(L97)-LEN(SUBSTITUTE(L97," ",""))+1)</f>
        <v>1</v>
      </c>
      <c r="Z97" s="249">
        <f t="shared" si="30"/>
        <v>0</v>
      </c>
      <c r="AA97" s="248">
        <f t="shared" si="31"/>
        <v>0</v>
      </c>
      <c r="AB97" s="248">
        <f t="shared" si="32"/>
        <v>0</v>
      </c>
      <c r="AC97" s="94"/>
      <c r="AE97" s="151">
        <v>1</v>
      </c>
    </row>
    <row r="98" spans="1:31">
      <c r="C98" s="241" t="str">
        <f>IF(AND(F98&lt;&gt;"", LEN(TRIM(F98))&gt;0), MAX(C$21:C97)+1, "")</f>
        <v/>
      </c>
      <c r="D98" s="241" t="str" cm="1">
        <f t="array" ref="D98">IFERROR(INDEX($F$22:F$291, MATCH(ROW()-MIN(ROW($F$22:F$291))+1, $C$22:C$291, 0)), "")</f>
        <v/>
      </c>
      <c r="E98" s="279" t="str">
        <f>SUBSTITUTE(SUBSTITUTE(E97,";"," "),","," ")</f>
        <v xml:space="preserve">8  Ajoutez les champignons dans la cocotte environ 30 minutes avant la fin de la cuisson </v>
      </c>
      <c r="F98" s="271" t="str">
        <f>IFERROR(LEFT(RIGHT(E99,LEN(E99)-LEN(F94)-LEN(F95)-LEN(F96)-LEN(F97)),FIND("¤",SUBSTITUTE(LEFT(RIGHT(E99,LEN(E99)-LEN(F94)-LEN(F95)-LEN(F96)-LEN(F97)),$H$20+1)," ","¤",LEN(LEFT(RIGHT(E99,LEN(E99)-LEN(F94)-LEN(F95)-LEN(F96)-LEN(F97)),$H$20+1))-LEN(SUBSTITUTE(LEFT(RIGHT(E99,LEN(E99)-LEN(F94)-LEN(F95)-LEN(F96)-LEN(F97)),$H$20+1)," ",""))))),"")</f>
        <v/>
      </c>
      <c r="G98" s="272" t="str">
        <f t="shared" si="26"/>
        <v xml:space="preserve"> ◄ 98</v>
      </c>
      <c r="H98" s="287"/>
      <c r="I98" s="287"/>
      <c r="J98" s="287"/>
      <c r="L98" s="157" t="str">
        <f t="shared" si="23"/>
        <v/>
      </c>
      <c r="M98" s="242" t="str">
        <f t="shared" si="24"/>
        <v/>
      </c>
      <c r="N98" s="242" t="str">
        <f t="shared" si="25"/>
        <v/>
      </c>
      <c r="O98" s="242" t="str">
        <f t="shared" si="25"/>
        <v/>
      </c>
      <c r="P98" s="242" t="str">
        <f t="shared" si="25"/>
        <v/>
      </c>
      <c r="Q98" s="242" t="s">
        <v>71</v>
      </c>
      <c r="R98" s="276"/>
      <c r="S98" s="277"/>
      <c r="T98" s="243"/>
      <c r="U98" s="244"/>
      <c r="V98" s="245" t="str">
        <f t="shared" si="27"/>
        <v/>
      </c>
      <c r="W98" s="246" t="str">
        <f t="shared" si="28"/>
        <v/>
      </c>
      <c r="X98" s="247" t="str">
        <f t="shared" si="29"/>
        <v/>
      </c>
      <c r="Y98" s="248">
        <f>IF(ISBLANK(#REF!),"",LEN(L98)-LEN(SUBSTITUTE(L98," ",""))+1)</f>
        <v>1</v>
      </c>
      <c r="Z98" s="249">
        <f t="shared" si="30"/>
        <v>0</v>
      </c>
      <c r="AA98" s="248">
        <f t="shared" si="31"/>
        <v>0</v>
      </c>
      <c r="AB98" s="248">
        <f t="shared" si="32"/>
        <v>0</v>
      </c>
      <c r="AC98" s="94"/>
      <c r="AE98" s="151">
        <v>1</v>
      </c>
    </row>
    <row r="99" spans="1:31">
      <c r="C99" s="241" t="str">
        <f>IF(AND(F99&lt;&gt;"", LEN(TRIM(F99))&gt;0), MAX(C$21:C98)+1, "")</f>
        <v/>
      </c>
      <c r="D99" s="241" t="str" cm="1">
        <f t="array" ref="D99">IFERROR(INDEX($F$22:F$291, MATCH(ROW()-MIN(ROW($F$22:F$291))+1, $C$22:C$291, 0)), "")</f>
        <v/>
      </c>
      <c r="E99" s="280" t="str">
        <f>IFERROR(SUBSTITUTE(SUBSTITUTE(SUBSTITUTE(E98,"  "," "),"  "," "),"  "," "),E98)</f>
        <v xml:space="preserve">8 Ajoutez les champignons dans la cocotte environ 30 minutes avant la fin de la cuisson </v>
      </c>
      <c r="F99" s="271" t="str">
        <f>IF(LEN(E99) &gt; LEN(F94) + LEN(F95) + LEN(F96)+ LEN(F97) + LEN(F98), RIGHT(E99, LEN(E99) - LEN(F94) - LEN(F95) - LEN(F96) - LEN(F97) - LEN(F98)), "")</f>
        <v/>
      </c>
      <c r="G99" s="272" t="str">
        <f t="shared" si="26"/>
        <v xml:space="preserve"> ◄ 99</v>
      </c>
      <c r="H99" s="287"/>
      <c r="I99" s="287"/>
      <c r="J99" s="287"/>
      <c r="L99" s="157" t="str">
        <f t="shared" si="23"/>
        <v/>
      </c>
      <c r="M99" s="242" t="str">
        <f t="shared" si="24"/>
        <v/>
      </c>
      <c r="N99" s="242" t="str">
        <f t="shared" si="25"/>
        <v/>
      </c>
      <c r="O99" s="242" t="str">
        <f t="shared" si="25"/>
        <v/>
      </c>
      <c r="P99" s="242" t="str">
        <f t="shared" si="25"/>
        <v/>
      </c>
      <c r="Q99" s="242" t="s">
        <v>71</v>
      </c>
      <c r="R99" s="276"/>
      <c r="S99" s="277"/>
      <c r="T99" s="243"/>
      <c r="U99" s="244"/>
      <c r="V99" s="245" t="str">
        <f t="shared" si="27"/>
        <v/>
      </c>
      <c r="W99" s="246" t="str">
        <f t="shared" si="28"/>
        <v/>
      </c>
      <c r="X99" s="247" t="str">
        <f t="shared" si="29"/>
        <v/>
      </c>
      <c r="Y99" s="248">
        <f>IF(ISBLANK(#REF!),"",LEN(L99)-LEN(SUBSTITUTE(L99," ",""))+1)</f>
        <v>1</v>
      </c>
      <c r="Z99" s="249">
        <f t="shared" si="30"/>
        <v>0</v>
      </c>
      <c r="AA99" s="248">
        <f t="shared" si="31"/>
        <v>0</v>
      </c>
      <c r="AB99" s="248">
        <f t="shared" si="32"/>
        <v>0</v>
      </c>
      <c r="AC99" s="94"/>
      <c r="AE99" s="151">
        <v>1</v>
      </c>
    </row>
    <row r="100" spans="1:31">
      <c r="A100" s="151">
        <v>1</v>
      </c>
      <c r="C100" s="241">
        <f>IF(AND(F100&lt;&gt;"", LEN(TRIM(F100))&gt;0), MAX(C$21:C99)+1, "")</f>
        <v>26</v>
      </c>
      <c r="D100" s="241" t="str" cm="1">
        <f t="array" ref="D100">IFERROR(INDEX($F$22:F$291, MATCH(ROW()-MIN(ROW($F$22:F$291))+1, $C$22:C$291, 0)), "")</f>
        <v/>
      </c>
      <c r="E100" s="270" t="str">
        <f>(SUBSTITUTE(SUBSTITUTE(J35,CHAR(13)&amp;CHAR(10)," "),CHAR(10)," "))</f>
        <v>9. Servez le bœuf bourguignon bien chaud accompagné de pommes de terre, de pâtes ou de riz.</v>
      </c>
      <c r="F100" s="281" t="str">
        <f>IF(LEN(E105)&lt;$H$20,E100,LEFT(E105,FIND("¤",SUBSTITUTE(LEFT(E105,$H$20+1)," ","¤",LEN(LEFT(E105,$H$20+1))-LEN(SUBSTITUTE(LEFT(E105,$H$20+1)," ",""))))))</f>
        <v xml:space="preserve">9 Servez le bœuf bourguignon bien chaud accompagné de pommes de terre </v>
      </c>
      <c r="G100" s="282" t="str">
        <f t="shared" si="26"/>
        <v xml:space="preserve"> ◄ 100</v>
      </c>
      <c r="H100" s="287"/>
      <c r="I100" s="287"/>
      <c r="J100" s="287"/>
      <c r="L100" s="157" t="str">
        <f t="shared" si="23"/>
        <v/>
      </c>
      <c r="M100" s="242" t="str">
        <f t="shared" si="24"/>
        <v/>
      </c>
      <c r="N100" s="242" t="str">
        <f t="shared" si="25"/>
        <v/>
      </c>
      <c r="O100" s="242" t="str">
        <f t="shared" si="25"/>
        <v/>
      </c>
      <c r="P100" s="242" t="str">
        <f t="shared" si="25"/>
        <v/>
      </c>
      <c r="Q100" s="242" t="s">
        <v>71</v>
      </c>
      <c r="R100" s="276"/>
      <c r="S100" s="277"/>
      <c r="T100" s="243"/>
      <c r="U100" s="244"/>
      <c r="V100" s="245" t="str">
        <f t="shared" si="27"/>
        <v/>
      </c>
      <c r="W100" s="246" t="str">
        <f t="shared" si="28"/>
        <v/>
      </c>
      <c r="X100" s="247" t="str">
        <f t="shared" si="29"/>
        <v/>
      </c>
      <c r="Y100" s="248">
        <f>IF(ISBLANK(#REF!),"",LEN(L100)-LEN(SUBSTITUTE(L100," ",""))+1)</f>
        <v>1</v>
      </c>
      <c r="Z100" s="249">
        <f t="shared" si="30"/>
        <v>0</v>
      </c>
      <c r="AA100" s="248">
        <f t="shared" si="31"/>
        <v>0</v>
      </c>
      <c r="AB100" s="248">
        <f t="shared" si="32"/>
        <v>0</v>
      </c>
      <c r="AC100" s="94"/>
      <c r="AE100" s="151">
        <v>1</v>
      </c>
    </row>
    <row r="101" spans="1:31">
      <c r="C101" s="241">
        <f>IF(AND(F101&lt;&gt;"", LEN(TRIM(F101))&gt;0), MAX(C$21:C100)+1, "")</f>
        <v>27</v>
      </c>
      <c r="D101" s="241" t="str" cm="1">
        <f t="array" ref="D101">IFERROR(INDEX($F$22:F$291, MATCH(ROW()-MIN(ROW($F$22:F$291))+1, $C$22:C$291, 0)), "")</f>
        <v/>
      </c>
      <c r="E101" s="283" t="str">
        <f>IFERROR(TRIM(SUBSTITUTE(SUBSTITUTE(SUBSTITUTE(SUBSTITUTE(SUBSTITUTE(E100," .",".")," ;",";")," :",":"),",",","),",","")),E100)</f>
        <v>9. Servez le bœuf bourguignon bien chaud accompagné de pommes de terre de pâtes ou de riz.</v>
      </c>
      <c r="F101" s="281" t="str">
        <f>IFERROR(IF(LEN(E105) &gt; LEN(F100), LEFT(RIGHT(E105, LEN(E105) - LEN(F100)), FIND("¤", SUBSTITUTE(LEFT(RIGHT(E105, LEN(E105) - LEN(F100)), $H$20+1), " ", "¤", LEN(LEFT(RIGHT(E105, LEN(E105) - LEN(F100)), $H$20+1)) - LEN(SUBSTITUTE(LEFT(RIGHT(E105, LEN(E105) - LEN(F100)), $H$20+1), " ", ""))))), ""), "")</f>
        <v xml:space="preserve">de pâtes ou de riz </v>
      </c>
      <c r="G101" s="282" t="str">
        <f t="shared" si="26"/>
        <v xml:space="preserve"> ◄ 101</v>
      </c>
      <c r="H101" s="287"/>
      <c r="I101" s="287"/>
      <c r="J101" s="287"/>
      <c r="L101" s="157" t="str">
        <f t="shared" si="23"/>
        <v/>
      </c>
      <c r="M101" s="242" t="str">
        <f t="shared" si="24"/>
        <v/>
      </c>
      <c r="N101" s="242" t="str">
        <f t="shared" si="25"/>
        <v/>
      </c>
      <c r="O101" s="242" t="str">
        <f t="shared" si="25"/>
        <v/>
      </c>
      <c r="P101" s="242" t="str">
        <f t="shared" si="25"/>
        <v/>
      </c>
      <c r="Q101" s="242" t="s">
        <v>71</v>
      </c>
      <c r="R101" s="276"/>
      <c r="S101" s="277"/>
      <c r="T101" s="243"/>
      <c r="U101" s="244"/>
      <c r="V101" s="245" t="str">
        <f t="shared" si="27"/>
        <v/>
      </c>
      <c r="W101" s="246" t="str">
        <f t="shared" si="28"/>
        <v/>
      </c>
      <c r="X101" s="247" t="str">
        <f t="shared" si="29"/>
        <v/>
      </c>
      <c r="Y101" s="248">
        <f>IF(ISBLANK(#REF!),"",LEN(L101)-LEN(SUBSTITUTE(L101," ",""))+1)</f>
        <v>1</v>
      </c>
      <c r="Z101" s="249">
        <f t="shared" si="30"/>
        <v>0</v>
      </c>
      <c r="AA101" s="248">
        <f t="shared" si="31"/>
        <v>0</v>
      </c>
      <c r="AB101" s="248">
        <f t="shared" si="32"/>
        <v>0</v>
      </c>
      <c r="AC101" s="94"/>
      <c r="AE101" s="151">
        <v>1</v>
      </c>
    </row>
    <row r="102" spans="1:31">
      <c r="C102" s="241" t="str">
        <f>IF(AND(F102&lt;&gt;"", LEN(TRIM(F102))&gt;0), MAX(C$21:C101)+1, "")</f>
        <v/>
      </c>
      <c r="D102" s="241" t="str" cm="1">
        <f t="array" ref="D102">IFERROR(INDEX($F$22:F$291, MATCH(ROW()-MIN(ROW($F$22:F$291))+1, $C$22:C$291, 0)), "")</f>
        <v/>
      </c>
      <c r="E102" s="283" t="str">
        <f>IFERROR(SUBSTITUTE(SUBSTITUTE(SUBSTITUTE(SUBSTITUTE(SUBSTITUTE(SUBSTITUTE(E101,",",";"),".",";"),";",";"),"-",";"),":",";"),"?",";"),E101)</f>
        <v>9; Servez le bœuf bourguignon bien chaud accompagné de pommes de terre de pâtes ou de riz;</v>
      </c>
      <c r="F102" s="281" t="str">
        <f>IFERROR(IF(LEN(E105)&gt;LEN(F100)+LEN(F101),LEFT(RIGHT(E105,LEN(E105)-LEN(F100)-LEN(F101)),FIND("¤",SUBSTITUTE(LEFT(RIGHT(E105,LEN(E105)-LEN(F100)-LEN(F101)),$H$20+1)," ","¤",LEN(LEFT(RIGHT(E105,LEN(E105)-LEN(F100)-LEN(F101)),$H$20+1))-LEN(SUBSTITUTE(LEFT(RIGHT(E105,LEN(E105)-LEN(F100)-LEN(F101)),$H$20+1)," ",""))))),""),"")</f>
        <v/>
      </c>
      <c r="G102" s="282" t="str">
        <f t="shared" si="26"/>
        <v xml:space="preserve"> ◄ 102</v>
      </c>
      <c r="H102" s="287"/>
      <c r="I102" s="287"/>
      <c r="J102" s="287"/>
      <c r="L102" s="157" t="str">
        <f t="shared" si="23"/>
        <v/>
      </c>
      <c r="M102" s="242" t="str">
        <f t="shared" si="24"/>
        <v/>
      </c>
      <c r="N102" s="242" t="str">
        <f t="shared" si="25"/>
        <v/>
      </c>
      <c r="O102" s="242" t="str">
        <f t="shared" si="25"/>
        <v/>
      </c>
      <c r="P102" s="242" t="str">
        <f t="shared" si="25"/>
        <v/>
      </c>
      <c r="Q102" s="242" t="s">
        <v>71</v>
      </c>
      <c r="R102" s="276"/>
      <c r="S102" s="277"/>
      <c r="T102" s="243"/>
      <c r="U102" s="244"/>
      <c r="V102" s="245" t="str">
        <f t="shared" si="27"/>
        <v/>
      </c>
      <c r="W102" s="246" t="str">
        <f t="shared" si="28"/>
        <v/>
      </c>
      <c r="X102" s="247" t="str">
        <f t="shared" si="29"/>
        <v/>
      </c>
      <c r="Y102" s="248">
        <f>IF(ISBLANK(#REF!),"",LEN(L102)-LEN(SUBSTITUTE(L102," ",""))+1)</f>
        <v>1</v>
      </c>
      <c r="Z102" s="249">
        <f t="shared" si="30"/>
        <v>0</v>
      </c>
      <c r="AA102" s="248">
        <f t="shared" si="31"/>
        <v>0</v>
      </c>
      <c r="AB102" s="248">
        <f t="shared" si="32"/>
        <v>0</v>
      </c>
      <c r="AC102" s="94"/>
      <c r="AE102" s="151">
        <v>1</v>
      </c>
    </row>
    <row r="103" spans="1:31">
      <c r="C103" s="241" t="str">
        <f>IF(AND(F103&lt;&gt;"", LEN(TRIM(F103))&gt;0), MAX(C$21:C102)+1, "")</f>
        <v/>
      </c>
      <c r="D103" s="241" t="str" cm="1">
        <f t="array" ref="D103">IFERROR(INDEX($F$22:F$291, MATCH(ROW()-MIN(ROW($F$22:F$291))+1, $C$22:C$291, 0)), "")</f>
        <v/>
      </c>
      <c r="E103" s="283" t="str">
        <f>IFERROR(SUBSTITUTE(E102,"."," "),E102)</f>
        <v>9; Servez le bœuf bourguignon bien chaud accompagné de pommes de terre de pâtes ou de riz;</v>
      </c>
      <c r="F103" s="281" t="str">
        <f>IFERROR(LEFT(RIGHT(E105,LEN(E105)-LEN(F100)-LEN(F101)-LEN(F102)),FIND("¤",SUBSTITUTE(LEFT(RIGHT(E105,LEN(E105)-LEN(F100)-LEN(F101)-LEN(F102)),$H$20+1)," ","¤",LEN(LEFT(RIGHT(E105,LEN(E105)-LEN(F100)-LEN(F101)-LEN(F102)),$H$20+1))-LEN(SUBSTITUTE(LEFT(RIGHT(E105,LEN(E105)-LEN(F100)-LEN(F101)-LEN(F102)),$H$20+1)," ",""))))),"")</f>
        <v/>
      </c>
      <c r="G103" s="282" t="str">
        <f t="shared" si="26"/>
        <v xml:space="preserve"> ◄ 103</v>
      </c>
      <c r="H103" s="287"/>
      <c r="I103" s="287"/>
      <c r="J103" s="287"/>
      <c r="L103" s="157" t="str">
        <f t="shared" si="23"/>
        <v/>
      </c>
      <c r="M103" s="242" t="str">
        <f t="shared" si="24"/>
        <v/>
      </c>
      <c r="N103" s="242" t="str">
        <f t="shared" ref="N103:P119" si="33">IF(LEN(SUBSTITUTE(M103, N$18, "")) &lt; LEN(M103), SUBSTITUTE(M103, N$18, ""), M103)</f>
        <v/>
      </c>
      <c r="O103" s="242" t="str">
        <f t="shared" si="33"/>
        <v/>
      </c>
      <c r="P103" s="242" t="str">
        <f t="shared" si="33"/>
        <v/>
      </c>
      <c r="Q103" s="242" t="s">
        <v>71</v>
      </c>
      <c r="R103" s="276"/>
      <c r="S103" s="277"/>
      <c r="T103" s="243"/>
      <c r="U103" s="244"/>
      <c r="V103" s="245" t="str">
        <f t="shared" si="27"/>
        <v/>
      </c>
      <c r="W103" s="246" t="str">
        <f t="shared" si="28"/>
        <v/>
      </c>
      <c r="X103" s="247" t="str">
        <f t="shared" si="29"/>
        <v/>
      </c>
      <c r="Y103" s="248">
        <f>IF(ISBLANK(#REF!),"",LEN(L103)-LEN(SUBSTITUTE(L103," ",""))+1)</f>
        <v>1</v>
      </c>
      <c r="Z103" s="249">
        <f t="shared" si="30"/>
        <v>0</v>
      </c>
      <c r="AA103" s="248">
        <f t="shared" si="31"/>
        <v>0</v>
      </c>
      <c r="AB103" s="248">
        <f t="shared" si="32"/>
        <v>0</v>
      </c>
      <c r="AC103" s="94"/>
      <c r="AE103" s="151">
        <v>1</v>
      </c>
    </row>
    <row r="104" spans="1:31">
      <c r="C104" s="241" t="str">
        <f>IF(AND(F104&lt;&gt;"", LEN(TRIM(F104))&gt;0), MAX(C$21:C103)+1, "")</f>
        <v/>
      </c>
      <c r="D104" s="241" t="str" cm="1">
        <f t="array" ref="D104">IFERROR(INDEX($F$22:F$291, MATCH(ROW()-MIN(ROW($F$22:F$291))+1, $C$22:C$291, 0)), "")</f>
        <v/>
      </c>
      <c r="E104" s="284" t="str">
        <f>SUBSTITUTE(SUBSTITUTE(E103,";"," "),","," ")</f>
        <v xml:space="preserve">9  Servez le bœuf bourguignon bien chaud accompagné de pommes de terre de pâtes ou de riz </v>
      </c>
      <c r="F104" s="281" t="str">
        <f>IFERROR(LEFT(RIGHT(E105,LEN(E105)-LEN(F100)-LEN(F101)-LEN(F102)-LEN(F103)),FIND("¤",SUBSTITUTE(LEFT(RIGHT(E105,LEN(E105)-LEN(F100)-LEN(F101)-LEN(F102)-LEN(F103)),$H$20+1)," ","¤",LEN(LEFT(RIGHT(E105,LEN(E105)-LEN(F100)-LEN(F101)-LEN(F102)-LEN(F103)),$H$20+1))-LEN(SUBSTITUTE(LEFT(RIGHT(E105,LEN(E105)-LEN(F100)-LEN(F101)-LEN(F102)-LEN(F103)),$H$20+1)," ",""))))),"")</f>
        <v/>
      </c>
      <c r="G104" s="282" t="str">
        <f t="shared" si="26"/>
        <v xml:space="preserve"> ◄ 104</v>
      </c>
      <c r="H104" s="287"/>
      <c r="I104" s="287"/>
      <c r="J104" s="287"/>
      <c r="L104" s="157" t="str">
        <f t="shared" si="23"/>
        <v/>
      </c>
      <c r="M104" s="242" t="str">
        <f t="shared" si="24"/>
        <v/>
      </c>
      <c r="N104" s="242" t="str">
        <f t="shared" si="33"/>
        <v/>
      </c>
      <c r="O104" s="242" t="str">
        <f t="shared" si="33"/>
        <v/>
      </c>
      <c r="P104" s="242" t="str">
        <f t="shared" si="33"/>
        <v/>
      </c>
      <c r="Q104" s="242" t="s">
        <v>71</v>
      </c>
      <c r="R104" s="276"/>
      <c r="S104" s="277"/>
      <c r="T104" s="243"/>
      <c r="U104" s="244"/>
      <c r="V104" s="245" t="str">
        <f t="shared" si="27"/>
        <v/>
      </c>
      <c r="W104" s="246" t="str">
        <f t="shared" si="28"/>
        <v/>
      </c>
      <c r="X104" s="247" t="str">
        <f t="shared" si="29"/>
        <v/>
      </c>
      <c r="Y104" s="248">
        <f>IF(ISBLANK(#REF!),"",LEN(L104)-LEN(SUBSTITUTE(L104," ",""))+1)</f>
        <v>1</v>
      </c>
      <c r="Z104" s="249">
        <f t="shared" si="30"/>
        <v>0</v>
      </c>
      <c r="AA104" s="248">
        <f t="shared" si="31"/>
        <v>0</v>
      </c>
      <c r="AB104" s="248">
        <f t="shared" si="32"/>
        <v>0</v>
      </c>
      <c r="AC104" s="94"/>
      <c r="AE104" s="151">
        <v>1</v>
      </c>
    </row>
    <row r="105" spans="1:31">
      <c r="C105" s="241" t="str">
        <f>IF(AND(F105&lt;&gt;"", LEN(TRIM(F105))&gt;0), MAX(C$21:C104)+1, "")</f>
        <v/>
      </c>
      <c r="D105" s="241" t="str" cm="1">
        <f t="array" ref="D105">IFERROR(INDEX($F$22:F$291, MATCH(ROW()-MIN(ROW($F$22:F$291))+1, $C$22:C$291, 0)), "")</f>
        <v/>
      </c>
      <c r="E105" s="285" t="str">
        <f>IFERROR(SUBSTITUTE(SUBSTITUTE(SUBSTITUTE(E104,"  "," "),"  "," "),"  "," "),E104)</f>
        <v xml:space="preserve">9 Servez le bœuf bourguignon bien chaud accompagné de pommes de terre de pâtes ou de riz </v>
      </c>
      <c r="F105" s="281" t="str">
        <f>IF(LEN(E105) &gt; LEN(F100) + LEN(F101) + LEN(F102)+ LEN(F103) + LEN(F104), RIGHT(E105, LEN(E105) - LEN(F100) - LEN(F101) - LEN(F102) - LEN(F103) - LEN(F104)), "")</f>
        <v/>
      </c>
      <c r="G105" s="282" t="str">
        <f t="shared" si="26"/>
        <v xml:space="preserve"> ◄ 105</v>
      </c>
      <c r="H105" s="287"/>
      <c r="I105" s="287"/>
      <c r="J105" s="287"/>
      <c r="L105" s="157" t="str">
        <f t="shared" si="23"/>
        <v/>
      </c>
      <c r="M105" s="242" t="str">
        <f t="shared" si="24"/>
        <v/>
      </c>
      <c r="N105" s="242" t="str">
        <f t="shared" si="33"/>
        <v/>
      </c>
      <c r="O105" s="242" t="str">
        <f t="shared" si="33"/>
        <v/>
      </c>
      <c r="P105" s="242" t="str">
        <f t="shared" si="33"/>
        <v/>
      </c>
      <c r="Q105" s="242" t="s">
        <v>71</v>
      </c>
      <c r="R105" s="276"/>
      <c r="S105" s="277"/>
      <c r="T105" s="243"/>
      <c r="U105" s="244"/>
      <c r="V105" s="245" t="str">
        <f t="shared" si="27"/>
        <v/>
      </c>
      <c r="W105" s="246" t="str">
        <f t="shared" si="28"/>
        <v/>
      </c>
      <c r="X105" s="247" t="str">
        <f t="shared" si="29"/>
        <v/>
      </c>
      <c r="Y105" s="248">
        <f>IF(ISBLANK(#REF!),"",LEN(L105)-LEN(SUBSTITUTE(L105," ",""))+1)</f>
        <v>1</v>
      </c>
      <c r="Z105" s="249">
        <f t="shared" si="30"/>
        <v>0</v>
      </c>
      <c r="AA105" s="248">
        <f t="shared" si="31"/>
        <v>0</v>
      </c>
      <c r="AB105" s="248">
        <f t="shared" si="32"/>
        <v>0</v>
      </c>
      <c r="AC105" s="94"/>
      <c r="AE105" s="151">
        <v>1</v>
      </c>
    </row>
    <row r="106" spans="1:31">
      <c r="C106" s="241" t="str">
        <f>IF(AND(F106&lt;&gt;"", LEN(TRIM(F106))&gt;0), MAX(C$21:C105)+1, "")</f>
        <v/>
      </c>
      <c r="D106" s="241" t="str" cm="1">
        <f t="array" ref="D106">IFERROR(INDEX($F$22:F$291, MATCH(ROW()-MIN(ROW($F$22:F$291))+1, $C$22:C$291, 0)), "")</f>
        <v/>
      </c>
      <c r="E106" s="270" t="str">
        <f>(SUBSTITUTE(SUBSTITUTE(J36,CHAR(13)&amp;CHAR(10)," "),CHAR(10)," "))</f>
        <v/>
      </c>
      <c r="F106" s="271" t="str">
        <f>IF(LEN(E111)&lt;$H$20,E106,LEFT(E111,FIND("¤",SUBSTITUTE(LEFT(E111,$H$20+1)," ","¤",LEN(LEFT(E111,$H$20+1))-LEN(SUBSTITUTE(LEFT(E111,$H$20+1)," ",""))))))</f>
        <v/>
      </c>
      <c r="G106" s="272" t="str">
        <f t="shared" si="26"/>
        <v xml:space="preserve"> ◄ 106</v>
      </c>
      <c r="H106" s="287"/>
      <c r="I106" s="287"/>
      <c r="J106" s="287"/>
      <c r="L106" s="157" t="str">
        <f t="shared" si="23"/>
        <v/>
      </c>
      <c r="M106" s="242" t="str">
        <f t="shared" si="24"/>
        <v/>
      </c>
      <c r="N106" s="242" t="str">
        <f t="shared" si="33"/>
        <v/>
      </c>
      <c r="O106" s="242" t="str">
        <f t="shared" si="33"/>
        <v/>
      </c>
      <c r="P106" s="242" t="str">
        <f t="shared" si="33"/>
        <v/>
      </c>
      <c r="Q106" s="242" t="s">
        <v>71</v>
      </c>
      <c r="R106" s="276"/>
      <c r="S106" s="277"/>
      <c r="T106" s="243"/>
      <c r="U106" s="244"/>
      <c r="V106" s="245" t="str">
        <f t="shared" si="27"/>
        <v/>
      </c>
      <c r="W106" s="246" t="str">
        <f t="shared" si="28"/>
        <v/>
      </c>
      <c r="X106" s="247" t="str">
        <f t="shared" si="29"/>
        <v/>
      </c>
      <c r="Y106" s="248">
        <f>IF(ISBLANK(#REF!),"",LEN(L106)-LEN(SUBSTITUTE(L106," ",""))+1)</f>
        <v>1</v>
      </c>
      <c r="Z106" s="249">
        <f t="shared" si="30"/>
        <v>0</v>
      </c>
      <c r="AA106" s="248">
        <f t="shared" si="31"/>
        <v>0</v>
      </c>
      <c r="AB106" s="248">
        <f t="shared" si="32"/>
        <v>0</v>
      </c>
      <c r="AC106" s="94"/>
      <c r="AE106" s="151">
        <v>1</v>
      </c>
    </row>
    <row r="107" spans="1:31">
      <c r="C107" s="241" t="str">
        <f>IF(AND(F107&lt;&gt;"", LEN(TRIM(F107))&gt;0), MAX(C$21:C106)+1, "")</f>
        <v/>
      </c>
      <c r="D107" s="241" t="str" cm="1">
        <f t="array" ref="D107">IFERROR(INDEX($F$22:F$291, MATCH(ROW()-MIN(ROW($F$22:F$291))+1, $C$22:C$291, 0)), "")</f>
        <v/>
      </c>
      <c r="E107" s="278" t="str">
        <f>IFERROR(TRIM(SUBSTITUTE(SUBSTITUTE(SUBSTITUTE(SUBSTITUTE(SUBSTITUTE(E106," .",".")," ;",";")," :",":"),",",","),",","")),E106)</f>
        <v/>
      </c>
      <c r="F107" s="271" t="str">
        <f>IFERROR(IF(LEN(E111) &gt; LEN(F106), LEFT(RIGHT(E111, LEN(E111) - LEN(F106)), FIND("¤", SUBSTITUTE(LEFT(RIGHT(E111, LEN(E111) - LEN(F106)), $H$20+1), " ", "¤", LEN(LEFT(RIGHT(E111, LEN(E111) - LEN(F106)), $H$20+1)) - LEN(SUBSTITUTE(LEFT(RIGHT(E111, LEN(E111) - LEN(F106)), $H$20+1), " ", ""))))), ""), "")</f>
        <v/>
      </c>
      <c r="G107" s="272" t="str">
        <f t="shared" si="26"/>
        <v xml:space="preserve"> ◄ 107</v>
      </c>
      <c r="H107" s="287"/>
      <c r="I107" s="287"/>
      <c r="J107" s="287"/>
      <c r="L107" s="157" t="str">
        <f t="shared" si="23"/>
        <v/>
      </c>
      <c r="M107" s="242" t="str">
        <f t="shared" si="24"/>
        <v/>
      </c>
      <c r="N107" s="242" t="str">
        <f t="shared" si="33"/>
        <v/>
      </c>
      <c r="O107" s="242" t="str">
        <f t="shared" si="33"/>
        <v/>
      </c>
      <c r="P107" s="242" t="str">
        <f t="shared" si="33"/>
        <v/>
      </c>
      <c r="Q107" s="242" t="s">
        <v>71</v>
      </c>
      <c r="R107" s="276"/>
      <c r="S107" s="277"/>
      <c r="T107" s="243"/>
      <c r="U107" s="244"/>
      <c r="V107" s="245" t="str">
        <f t="shared" si="27"/>
        <v/>
      </c>
      <c r="W107" s="246" t="str">
        <f t="shared" si="28"/>
        <v/>
      </c>
      <c r="X107" s="247" t="str">
        <f t="shared" si="29"/>
        <v/>
      </c>
      <c r="Y107" s="248">
        <f>IF(ISBLANK(#REF!),"",LEN(L107)-LEN(SUBSTITUTE(L107," ",""))+1)</f>
        <v>1</v>
      </c>
      <c r="Z107" s="249">
        <f t="shared" si="30"/>
        <v>0</v>
      </c>
      <c r="AA107" s="248">
        <f t="shared" si="31"/>
        <v>0</v>
      </c>
      <c r="AB107" s="248">
        <f t="shared" si="32"/>
        <v>0</v>
      </c>
      <c r="AC107" s="94"/>
      <c r="AE107" s="151">
        <v>1</v>
      </c>
    </row>
    <row r="108" spans="1:31">
      <c r="C108" s="241" t="str">
        <f>IF(AND(F108&lt;&gt;"", LEN(TRIM(F108))&gt;0), MAX(C$21:C107)+1, "")</f>
        <v/>
      </c>
      <c r="D108" s="241" t="str" cm="1">
        <f t="array" ref="D108">IFERROR(INDEX($F$22:F$291, MATCH(ROW()-MIN(ROW($F$22:F$291))+1, $C$22:C$291, 0)), "")</f>
        <v/>
      </c>
      <c r="E108" s="278" t="str">
        <f>IFERROR(SUBSTITUTE(SUBSTITUTE(SUBSTITUTE(SUBSTITUTE(SUBSTITUTE(SUBSTITUTE(E107,",",";"),".",";"),";",";"),"-",";"),":",";"),"?",";"),E107)</f>
        <v/>
      </c>
      <c r="F108" s="271" t="str">
        <f>IFERROR(IF(LEN(E111)&gt;LEN(F106)+LEN(F107),LEFT(RIGHT(E111,LEN(E111)-LEN(F106)-LEN(F107)),FIND("¤",SUBSTITUTE(LEFT(RIGHT(E111,LEN(E111)-LEN(F106)-LEN(F107)),$H$20+1)," ","¤",LEN(LEFT(RIGHT(E111,LEN(E111)-LEN(F106)-LEN(F107)),$H$20+1))-LEN(SUBSTITUTE(LEFT(RIGHT(E111,LEN(E111)-LEN(F106)-LEN(F107)),$H$20+1)," ",""))))),""),"")</f>
        <v/>
      </c>
      <c r="G108" s="272" t="str">
        <f t="shared" si="26"/>
        <v xml:space="preserve"> ◄ 108</v>
      </c>
      <c r="H108" s="287"/>
      <c r="I108" s="287"/>
      <c r="J108" s="287"/>
      <c r="L108" s="157" t="str">
        <f t="shared" si="23"/>
        <v/>
      </c>
      <c r="M108" s="242" t="str">
        <f t="shared" si="24"/>
        <v/>
      </c>
      <c r="N108" s="242" t="str">
        <f t="shared" si="33"/>
        <v/>
      </c>
      <c r="O108" s="242" t="str">
        <f t="shared" si="33"/>
        <v/>
      </c>
      <c r="P108" s="242" t="str">
        <f t="shared" si="33"/>
        <v/>
      </c>
      <c r="Q108" s="242" t="s">
        <v>71</v>
      </c>
      <c r="R108" s="276"/>
      <c r="S108" s="277"/>
      <c r="T108" s="243"/>
      <c r="U108" s="244"/>
      <c r="V108" s="245" t="str">
        <f t="shared" si="27"/>
        <v/>
      </c>
      <c r="W108" s="246" t="str">
        <f t="shared" si="28"/>
        <v/>
      </c>
      <c r="X108" s="247" t="str">
        <f t="shared" si="29"/>
        <v/>
      </c>
      <c r="Y108" s="248">
        <f>IF(ISBLANK(#REF!),"",LEN(L108)-LEN(SUBSTITUTE(L108," ",""))+1)</f>
        <v>1</v>
      </c>
      <c r="Z108" s="249">
        <f t="shared" si="30"/>
        <v>0</v>
      </c>
      <c r="AA108" s="248">
        <f t="shared" si="31"/>
        <v>0</v>
      </c>
      <c r="AB108" s="248">
        <f t="shared" si="32"/>
        <v>0</v>
      </c>
      <c r="AC108" s="94"/>
      <c r="AE108" s="151">
        <v>1</v>
      </c>
    </row>
    <row r="109" spans="1:31">
      <c r="C109" s="241" t="str">
        <f>IF(AND(F109&lt;&gt;"", LEN(TRIM(F109))&gt;0), MAX(C$21:C108)+1, "")</f>
        <v/>
      </c>
      <c r="D109" s="241" t="str" cm="1">
        <f t="array" ref="D109">IFERROR(INDEX($F$22:F$291, MATCH(ROW()-MIN(ROW($F$22:F$291))+1, $C$22:C$291, 0)), "")</f>
        <v/>
      </c>
      <c r="E109" s="278" t="str">
        <f>IFERROR(SUBSTITUTE(E108,"."," "),E108)</f>
        <v/>
      </c>
      <c r="F109" s="271" t="str">
        <f>IFERROR(LEFT(RIGHT(E111,LEN(E111)-LEN(F106)-LEN(F107)-LEN(F108)),FIND("¤",SUBSTITUTE(LEFT(RIGHT(E111,LEN(E111)-LEN(F106)-LEN(F107)-LEN(F108)),$H$20+1)," ","¤",LEN(LEFT(RIGHT(E111,LEN(E111)-LEN(F106)-LEN(F107)-LEN(F108)),$H$20+1))-LEN(SUBSTITUTE(LEFT(RIGHT(E111,LEN(E111)-LEN(F106)-LEN(F107)-LEN(F108)),$H$20+1)," ",""))))),"")</f>
        <v/>
      </c>
      <c r="G109" s="272" t="str">
        <f t="shared" si="26"/>
        <v xml:space="preserve"> ◄ 109</v>
      </c>
      <c r="H109" s="287"/>
      <c r="I109" s="287"/>
      <c r="J109" s="287"/>
      <c r="L109" s="157" t="str">
        <f t="shared" si="23"/>
        <v/>
      </c>
      <c r="M109" s="242" t="str">
        <f t="shared" si="24"/>
        <v/>
      </c>
      <c r="N109" s="242" t="str">
        <f t="shared" si="33"/>
        <v/>
      </c>
      <c r="O109" s="242" t="str">
        <f t="shared" si="33"/>
        <v/>
      </c>
      <c r="P109" s="242" t="str">
        <f t="shared" si="33"/>
        <v/>
      </c>
      <c r="Q109" s="242" t="s">
        <v>71</v>
      </c>
      <c r="R109" s="276"/>
      <c r="S109" s="277"/>
      <c r="T109" s="243"/>
      <c r="U109" s="244"/>
      <c r="V109" s="245" t="str">
        <f t="shared" si="27"/>
        <v/>
      </c>
      <c r="W109" s="246" t="str">
        <f t="shared" si="28"/>
        <v/>
      </c>
      <c r="X109" s="247" t="str">
        <f t="shared" si="29"/>
        <v/>
      </c>
      <c r="Y109" s="248">
        <f>IF(ISBLANK(#REF!),"",LEN(L109)-LEN(SUBSTITUTE(L109," ",""))+1)</f>
        <v>1</v>
      </c>
      <c r="Z109" s="249">
        <f t="shared" si="30"/>
        <v>0</v>
      </c>
      <c r="AA109" s="248">
        <f t="shared" si="31"/>
        <v>0</v>
      </c>
      <c r="AB109" s="248">
        <f t="shared" si="32"/>
        <v>0</v>
      </c>
      <c r="AC109" s="94"/>
      <c r="AE109" s="151">
        <v>1</v>
      </c>
    </row>
    <row r="110" spans="1:31">
      <c r="C110" s="241" t="str">
        <f>IF(AND(F110&lt;&gt;"", LEN(TRIM(F110))&gt;0), MAX(C$21:C109)+1, "")</f>
        <v/>
      </c>
      <c r="D110" s="241" t="str" cm="1">
        <f t="array" ref="D110">IFERROR(INDEX($F$22:F$291, MATCH(ROW()-MIN(ROW($F$22:F$291))+1, $C$22:C$291, 0)), "")</f>
        <v/>
      </c>
      <c r="E110" s="279" t="str">
        <f>SUBSTITUTE(SUBSTITUTE(E109,";"," "),","," ")</f>
        <v/>
      </c>
      <c r="F110" s="271" t="str">
        <f>IFERROR(LEFT(RIGHT(E111,LEN(E111)-LEN(F106)-LEN(F107)-LEN(F108)-LEN(F109)),FIND("¤",SUBSTITUTE(LEFT(RIGHT(E111,LEN(E111)-LEN(F106)-LEN(F107)-LEN(F108)-LEN(F109)),$H$20+1)," ","¤",LEN(LEFT(RIGHT(E111,LEN(E111)-LEN(F106)-LEN(F107)-LEN(F108)-LEN(F109)),$H$20+1))-LEN(SUBSTITUTE(LEFT(RIGHT(E111,LEN(E111)-LEN(F106)-LEN(F107)-LEN(F108)-LEN(F109)),$H$20+1)," ",""))))),"")</f>
        <v/>
      </c>
      <c r="G110" s="272" t="str">
        <f t="shared" si="26"/>
        <v xml:space="preserve"> ◄ 110</v>
      </c>
      <c r="H110" s="287"/>
      <c r="I110" s="287"/>
      <c r="J110" s="287"/>
      <c r="L110" s="157" t="str">
        <f t="shared" si="23"/>
        <v/>
      </c>
      <c r="M110" s="242" t="str">
        <f t="shared" si="24"/>
        <v/>
      </c>
      <c r="N110" s="242" t="str">
        <f t="shared" si="33"/>
        <v/>
      </c>
      <c r="O110" s="242" t="str">
        <f t="shared" si="33"/>
        <v/>
      </c>
      <c r="P110" s="242" t="str">
        <f t="shared" si="33"/>
        <v/>
      </c>
      <c r="Q110" s="242" t="s">
        <v>71</v>
      </c>
      <c r="R110" s="276"/>
      <c r="S110" s="277"/>
      <c r="T110" s="243"/>
      <c r="U110" s="244"/>
      <c r="V110" s="245" t="str">
        <f t="shared" si="27"/>
        <v/>
      </c>
      <c r="W110" s="246" t="str">
        <f t="shared" si="28"/>
        <v/>
      </c>
      <c r="X110" s="247" t="str">
        <f t="shared" si="29"/>
        <v/>
      </c>
      <c r="Y110" s="248">
        <f>IF(ISBLANK(#REF!),"",LEN(L110)-LEN(SUBSTITUTE(L110," ",""))+1)</f>
        <v>1</v>
      </c>
      <c r="Z110" s="249">
        <f t="shared" si="30"/>
        <v>0</v>
      </c>
      <c r="AA110" s="248">
        <f t="shared" si="31"/>
        <v>0</v>
      </c>
      <c r="AB110" s="248">
        <f t="shared" si="32"/>
        <v>0</v>
      </c>
      <c r="AC110" s="94"/>
      <c r="AE110" s="151">
        <v>1</v>
      </c>
    </row>
    <row r="111" spans="1:31">
      <c r="C111" s="241" t="str">
        <f>IF(AND(F111&lt;&gt;"", LEN(TRIM(F111))&gt;0), MAX(C$21:C110)+1, "")</f>
        <v/>
      </c>
      <c r="D111" s="241" t="str" cm="1">
        <f t="array" ref="D111">IFERROR(INDEX($F$22:F$291, MATCH(ROW()-MIN(ROW($F$22:F$291))+1, $C$22:C$291, 0)), "")</f>
        <v/>
      </c>
      <c r="E111" s="280" t="str">
        <f>IFERROR(SUBSTITUTE(SUBSTITUTE(SUBSTITUTE(E110,"  "," "),"  "," "),"  "," "),E110)</f>
        <v/>
      </c>
      <c r="F111" s="271" t="str">
        <f>IF(LEN(E111) &gt; LEN(F106) + LEN(F107) + LEN(F108)+ LEN(F109) + LEN(F110), RIGHT(E111, LEN(E111) - LEN(F106) - LEN(F107) - LEN(F108) - LEN(F109) - LEN(F110)), "")</f>
        <v/>
      </c>
      <c r="G111" s="272" t="str">
        <f t="shared" si="26"/>
        <v xml:space="preserve"> ◄ 111</v>
      </c>
      <c r="H111" s="287"/>
      <c r="I111" s="287"/>
      <c r="J111" s="287"/>
      <c r="L111" s="157" t="str">
        <f t="shared" si="23"/>
        <v/>
      </c>
      <c r="M111" s="242" t="str">
        <f t="shared" si="24"/>
        <v/>
      </c>
      <c r="N111" s="242" t="str">
        <f t="shared" si="33"/>
        <v/>
      </c>
      <c r="O111" s="242" t="str">
        <f t="shared" si="33"/>
        <v/>
      </c>
      <c r="P111" s="242" t="str">
        <f t="shared" si="33"/>
        <v/>
      </c>
      <c r="Q111" s="242" t="s">
        <v>71</v>
      </c>
      <c r="R111" s="276"/>
      <c r="S111" s="277"/>
      <c r="T111" s="243"/>
      <c r="U111" s="244"/>
      <c r="V111" s="245" t="str">
        <f t="shared" si="27"/>
        <v/>
      </c>
      <c r="W111" s="246" t="str">
        <f t="shared" si="28"/>
        <v/>
      </c>
      <c r="X111" s="247" t="str">
        <f t="shared" si="29"/>
        <v/>
      </c>
      <c r="Y111" s="248">
        <f>IF(ISBLANK(#REF!),"",LEN(L111)-LEN(SUBSTITUTE(L111," ",""))+1)</f>
        <v>1</v>
      </c>
      <c r="Z111" s="249">
        <f t="shared" si="30"/>
        <v>0</v>
      </c>
      <c r="AA111" s="248">
        <f t="shared" si="31"/>
        <v>0</v>
      </c>
      <c r="AB111" s="248">
        <f t="shared" si="32"/>
        <v>0</v>
      </c>
      <c r="AC111" s="94"/>
      <c r="AE111" s="151">
        <v>1</v>
      </c>
    </row>
    <row r="112" spans="1:31">
      <c r="C112" s="241" t="str">
        <f>IF(AND(F112&lt;&gt;"", LEN(TRIM(F112))&gt;0), MAX(C$21:C111)+1, "")</f>
        <v/>
      </c>
      <c r="D112" s="241" t="str" cm="1">
        <f t="array" ref="D112">IFERROR(INDEX($F$22:F$291, MATCH(ROW()-MIN(ROW($F$22:F$291))+1, $C$22:C$291, 0)), "")</f>
        <v/>
      </c>
      <c r="E112" s="270" t="str">
        <f>(SUBSTITUTE(SUBSTITUTE(J37,CHAR(13)&amp;CHAR(10)," "),CHAR(10)," "))</f>
        <v/>
      </c>
      <c r="F112" s="281" t="str">
        <f>IF(LEN(E117)&lt;$H$20,E112,LEFT(E117,FIND("¤",SUBSTITUTE(LEFT(E117,$H$20+1)," ","¤",LEN(LEFT(E117,$H$20+1))-LEN(SUBSTITUTE(LEFT(E117,$H$20+1)," ",""))))))</f>
        <v/>
      </c>
      <c r="G112" s="282" t="str">
        <f t="shared" si="26"/>
        <v xml:space="preserve"> ◄ 112</v>
      </c>
      <c r="H112" s="287"/>
      <c r="I112" s="287"/>
      <c r="J112" s="287"/>
      <c r="L112" s="157" t="str">
        <f t="shared" si="23"/>
        <v/>
      </c>
      <c r="M112" s="242" t="str">
        <f t="shared" si="24"/>
        <v/>
      </c>
      <c r="N112" s="242" t="str">
        <f t="shared" si="33"/>
        <v/>
      </c>
      <c r="O112" s="242" t="str">
        <f t="shared" si="33"/>
        <v/>
      </c>
      <c r="P112" s="242" t="str">
        <f t="shared" si="33"/>
        <v/>
      </c>
      <c r="Q112" s="242" t="s">
        <v>71</v>
      </c>
      <c r="R112" s="276"/>
      <c r="S112" s="277"/>
      <c r="T112" s="243"/>
      <c r="U112" s="244"/>
      <c r="V112" s="245" t="str">
        <f t="shared" si="27"/>
        <v/>
      </c>
      <c r="W112" s="246" t="str">
        <f t="shared" si="28"/>
        <v/>
      </c>
      <c r="X112" s="247" t="str">
        <f t="shared" si="29"/>
        <v/>
      </c>
      <c r="Y112" s="248">
        <f>IF(ISBLANK(#REF!),"",LEN(L112)-LEN(SUBSTITUTE(L112," ",""))+1)</f>
        <v>1</v>
      </c>
      <c r="Z112" s="249">
        <f t="shared" si="30"/>
        <v>0</v>
      </c>
      <c r="AA112" s="248">
        <f t="shared" si="31"/>
        <v>0</v>
      </c>
      <c r="AB112" s="248">
        <f t="shared" si="32"/>
        <v>0</v>
      </c>
      <c r="AC112" s="94"/>
      <c r="AE112" s="151">
        <v>1</v>
      </c>
    </row>
    <row r="113" spans="3:31">
      <c r="C113" s="241" t="str">
        <f>IF(AND(F113&lt;&gt;"", LEN(TRIM(F113))&gt;0), MAX(C$21:C112)+1, "")</f>
        <v/>
      </c>
      <c r="D113" s="241" t="str" cm="1">
        <f t="array" ref="D113">IFERROR(INDEX($F$22:F$291, MATCH(ROW()-MIN(ROW($F$22:F$291))+1, $C$22:C$291, 0)), "")</f>
        <v/>
      </c>
      <c r="E113" s="283" t="str">
        <f>IFERROR(TRIM(SUBSTITUTE(SUBSTITUTE(SUBSTITUTE(SUBSTITUTE(SUBSTITUTE(E112," .",".")," ;",";")," :",":"),",",","),",","")),E112)</f>
        <v/>
      </c>
      <c r="F113" s="281" t="str">
        <f>IFERROR(IF(LEN(E117) &gt; LEN(F112), LEFT(RIGHT(E117, LEN(E117) - LEN(F112)), FIND("¤", SUBSTITUTE(LEFT(RIGHT(E117, LEN(E117) - LEN(F112)), $H$20+1), " ", "¤", LEN(LEFT(RIGHT(E117, LEN(E117) - LEN(F112)), $H$20+1)) - LEN(SUBSTITUTE(LEFT(RIGHT(E117, LEN(E117) - LEN(F112)), $H$20+1), " ", ""))))), ""), "")</f>
        <v/>
      </c>
      <c r="G113" s="282" t="str">
        <f t="shared" si="26"/>
        <v xml:space="preserve"> ◄ 113</v>
      </c>
      <c r="H113" s="287"/>
      <c r="I113" s="287"/>
      <c r="J113" s="287"/>
      <c r="L113" s="157" t="str">
        <f t="shared" si="23"/>
        <v/>
      </c>
      <c r="M113" s="242" t="str">
        <f t="shared" si="24"/>
        <v/>
      </c>
      <c r="N113" s="242" t="str">
        <f t="shared" si="33"/>
        <v/>
      </c>
      <c r="O113" s="242" t="str">
        <f t="shared" si="33"/>
        <v/>
      </c>
      <c r="P113" s="242" t="str">
        <f t="shared" si="33"/>
        <v/>
      </c>
      <c r="Q113" s="242" t="s">
        <v>71</v>
      </c>
      <c r="R113" s="276"/>
      <c r="S113" s="277"/>
      <c r="T113" s="243"/>
      <c r="U113" s="244"/>
      <c r="V113" s="245" t="str">
        <f t="shared" si="27"/>
        <v/>
      </c>
      <c r="W113" s="246" t="str">
        <f t="shared" si="28"/>
        <v/>
      </c>
      <c r="X113" s="247" t="str">
        <f t="shared" si="29"/>
        <v/>
      </c>
      <c r="Y113" s="248">
        <f>IF(ISBLANK(#REF!),"",LEN(L113)-LEN(SUBSTITUTE(L113," ",""))+1)</f>
        <v>1</v>
      </c>
      <c r="Z113" s="249">
        <f t="shared" si="30"/>
        <v>0</v>
      </c>
      <c r="AA113" s="248">
        <f t="shared" si="31"/>
        <v>0</v>
      </c>
      <c r="AB113" s="248">
        <f t="shared" si="32"/>
        <v>0</v>
      </c>
      <c r="AC113" s="94"/>
      <c r="AE113" s="151">
        <v>1</v>
      </c>
    </row>
    <row r="114" spans="3:31">
      <c r="C114" s="241" t="str">
        <f>IF(AND(F114&lt;&gt;"", LEN(TRIM(F114))&gt;0), MAX(C$21:C113)+1, "")</f>
        <v/>
      </c>
      <c r="D114" s="241" t="str" cm="1">
        <f t="array" ref="D114">IFERROR(INDEX($F$22:F$291, MATCH(ROW()-MIN(ROW($F$22:F$291))+1, $C$22:C$291, 0)), "")</f>
        <v/>
      </c>
      <c r="E114" s="283" t="str">
        <f>IFERROR(SUBSTITUTE(SUBSTITUTE(SUBSTITUTE(SUBSTITUTE(SUBSTITUTE(SUBSTITUTE(E113,",",";"),".",";"),";",";"),"-",";"),":",";"),"?",";"),E113)</f>
        <v/>
      </c>
      <c r="F114" s="281" t="str">
        <f>IFERROR(IF(LEN(E117)&gt;LEN(F112)+LEN(F113),LEFT(RIGHT(E117,LEN(E117)-LEN(F112)-LEN(F113)),FIND("¤",SUBSTITUTE(LEFT(RIGHT(E117,LEN(E117)-LEN(F112)-LEN(F113)),$H$20+1)," ","¤",LEN(LEFT(RIGHT(E117,LEN(E117)-LEN(F112)-LEN(F113)),$H$20+1))-LEN(SUBSTITUTE(LEFT(RIGHT(E117,LEN(E117)-LEN(F112)-LEN(F113)),$H$20+1)," ",""))))),""),"")</f>
        <v/>
      </c>
      <c r="G114" s="282" t="str">
        <f t="shared" si="26"/>
        <v xml:space="preserve"> ◄ 114</v>
      </c>
      <c r="H114" s="287"/>
      <c r="I114" s="287"/>
      <c r="J114" s="287"/>
      <c r="L114" s="157" t="str">
        <f t="shared" si="23"/>
        <v/>
      </c>
      <c r="M114" s="242" t="str">
        <f t="shared" si="24"/>
        <v/>
      </c>
      <c r="N114" s="242" t="str">
        <f t="shared" si="33"/>
        <v/>
      </c>
      <c r="O114" s="242" t="str">
        <f t="shared" si="33"/>
        <v/>
      </c>
      <c r="P114" s="242" t="str">
        <f t="shared" si="33"/>
        <v/>
      </c>
      <c r="Q114" s="242" t="s">
        <v>71</v>
      </c>
      <c r="R114" s="276"/>
      <c r="S114" s="277"/>
      <c r="T114" s="243"/>
      <c r="U114" s="244"/>
      <c r="V114" s="245" t="str">
        <f t="shared" si="27"/>
        <v/>
      </c>
      <c r="W114" s="246" t="str">
        <f t="shared" si="28"/>
        <v/>
      </c>
      <c r="X114" s="247" t="str">
        <f t="shared" si="29"/>
        <v/>
      </c>
      <c r="Y114" s="248">
        <f>IF(ISBLANK(#REF!),"",LEN(L114)-LEN(SUBSTITUTE(L114," ",""))+1)</f>
        <v>1</v>
      </c>
      <c r="Z114" s="249">
        <f t="shared" si="30"/>
        <v>0</v>
      </c>
      <c r="AA114" s="248">
        <f t="shared" si="31"/>
        <v>0</v>
      </c>
      <c r="AB114" s="248">
        <f t="shared" si="32"/>
        <v>0</v>
      </c>
      <c r="AC114" s="94"/>
      <c r="AE114" s="151">
        <v>1</v>
      </c>
    </row>
    <row r="115" spans="3:31">
      <c r="C115" s="241" t="str">
        <f>IF(AND(F115&lt;&gt;"", LEN(TRIM(F115))&gt;0), MAX(C$21:C114)+1, "")</f>
        <v/>
      </c>
      <c r="D115" s="241" t="str" cm="1">
        <f t="array" ref="D115">IFERROR(INDEX($F$22:F$291, MATCH(ROW()-MIN(ROW($F$22:F$291))+1, $C$22:C$291, 0)), "")</f>
        <v/>
      </c>
      <c r="E115" s="283" t="str">
        <f>IFERROR(SUBSTITUTE(E114,"."," "),E114)</f>
        <v/>
      </c>
      <c r="F115" s="281" t="str">
        <f>IFERROR(LEFT(RIGHT(E117,LEN(E117)-LEN(F112)-LEN(F113)-LEN(F114)),FIND("¤",SUBSTITUTE(LEFT(RIGHT(E117,LEN(E117)-LEN(F112)-LEN(F113)-LEN(F114)),$H$20+1)," ","¤",LEN(LEFT(RIGHT(E117,LEN(E117)-LEN(F112)-LEN(F113)-LEN(F114)),$H$20+1))-LEN(SUBSTITUTE(LEFT(RIGHT(E117,LEN(E117)-LEN(F112)-LEN(F113)-LEN(F114)),$H$20+1)," ",""))))),"")</f>
        <v/>
      </c>
      <c r="G115" s="282" t="str">
        <f t="shared" si="26"/>
        <v xml:space="preserve"> ◄ 115</v>
      </c>
      <c r="H115" s="287"/>
      <c r="I115" s="287"/>
      <c r="J115" s="287"/>
      <c r="L115" s="157" t="str">
        <f t="shared" si="23"/>
        <v/>
      </c>
      <c r="M115" s="242" t="str">
        <f t="shared" si="24"/>
        <v/>
      </c>
      <c r="N115" s="242" t="str">
        <f t="shared" si="33"/>
        <v/>
      </c>
      <c r="O115" s="242" t="str">
        <f t="shared" si="33"/>
        <v/>
      </c>
      <c r="P115" s="242" t="str">
        <f t="shared" si="33"/>
        <v/>
      </c>
      <c r="Q115" s="242" t="s">
        <v>71</v>
      </c>
      <c r="R115" s="276"/>
      <c r="S115" s="277"/>
      <c r="T115" s="243"/>
      <c r="U115" s="244"/>
      <c r="V115" s="245" t="str">
        <f t="shared" si="27"/>
        <v/>
      </c>
      <c r="W115" s="246" t="str">
        <f t="shared" si="28"/>
        <v/>
      </c>
      <c r="X115" s="247" t="str">
        <f t="shared" si="29"/>
        <v/>
      </c>
      <c r="Y115" s="248">
        <f>IF(ISBLANK(#REF!),"",LEN(L115)-LEN(SUBSTITUTE(L115," ",""))+1)</f>
        <v>1</v>
      </c>
      <c r="Z115" s="249">
        <f t="shared" si="30"/>
        <v>0</v>
      </c>
      <c r="AA115" s="248">
        <f t="shared" si="31"/>
        <v>0</v>
      </c>
      <c r="AB115" s="248">
        <f t="shared" si="32"/>
        <v>0</v>
      </c>
      <c r="AC115" s="94"/>
      <c r="AE115" s="151">
        <v>1</v>
      </c>
    </row>
    <row r="116" spans="3:31">
      <c r="C116" s="241" t="str">
        <f>IF(AND(F116&lt;&gt;"", LEN(TRIM(F116))&gt;0), MAX(C$21:C115)+1, "")</f>
        <v/>
      </c>
      <c r="D116" s="241" t="str" cm="1">
        <f t="array" ref="D116">IFERROR(INDEX($F$22:F$291, MATCH(ROW()-MIN(ROW($F$22:F$291))+1, $C$22:C$291, 0)), "")</f>
        <v/>
      </c>
      <c r="E116" s="284" t="str">
        <f>SUBSTITUTE(SUBSTITUTE(E115,";"," "),","," ")</f>
        <v/>
      </c>
      <c r="F116" s="281" t="str">
        <f>IFERROR(LEFT(RIGHT(E117,LEN(E117)-LEN(F112)-LEN(F113)-LEN(F114)-LEN(F115)),FIND("¤",SUBSTITUTE(LEFT(RIGHT(E117,LEN(E117)-LEN(F112)-LEN(F113)-LEN(F114)-LEN(F115)),$H$20+1)," ","¤",LEN(LEFT(RIGHT(E117,LEN(E117)-LEN(F112)-LEN(F113)-LEN(F114)-LEN(F115)),$H$20+1))-LEN(SUBSTITUTE(LEFT(RIGHT(E117,LEN(E117)-LEN(F112)-LEN(F113)-LEN(F114)-LEN(F115)),$H$20+1)," ",""))))),"")</f>
        <v/>
      </c>
      <c r="G116" s="282" t="str">
        <f t="shared" si="26"/>
        <v xml:space="preserve"> ◄ 116</v>
      </c>
      <c r="H116" s="287"/>
      <c r="I116" s="287"/>
      <c r="J116" s="287"/>
      <c r="L116" s="157" t="str">
        <f t="shared" si="23"/>
        <v/>
      </c>
      <c r="M116" s="242" t="str">
        <f t="shared" si="24"/>
        <v/>
      </c>
      <c r="N116" s="242" t="str">
        <f t="shared" si="33"/>
        <v/>
      </c>
      <c r="O116" s="242" t="str">
        <f t="shared" si="33"/>
        <v/>
      </c>
      <c r="P116" s="242" t="str">
        <f t="shared" si="33"/>
        <v/>
      </c>
      <c r="Q116" s="242" t="s">
        <v>71</v>
      </c>
      <c r="R116" s="276"/>
      <c r="S116" s="277"/>
      <c r="T116" s="243"/>
      <c r="U116" s="244"/>
      <c r="V116" s="245" t="str">
        <f t="shared" si="27"/>
        <v/>
      </c>
      <c r="W116" s="246" t="str">
        <f t="shared" si="28"/>
        <v/>
      </c>
      <c r="X116" s="247" t="str">
        <f t="shared" si="29"/>
        <v/>
      </c>
      <c r="Y116" s="248">
        <f>IF(ISBLANK(#REF!),"",LEN(L116)-LEN(SUBSTITUTE(L116," ",""))+1)</f>
        <v>1</v>
      </c>
      <c r="Z116" s="249">
        <f t="shared" si="30"/>
        <v>0</v>
      </c>
      <c r="AA116" s="248">
        <f t="shared" si="31"/>
        <v>0</v>
      </c>
      <c r="AB116" s="248">
        <f t="shared" si="32"/>
        <v>0</v>
      </c>
      <c r="AC116" s="94"/>
      <c r="AE116" s="151">
        <v>1</v>
      </c>
    </row>
    <row r="117" spans="3:31">
      <c r="C117" s="241" t="str">
        <f>IF(AND(F117&lt;&gt;"", LEN(TRIM(F117))&gt;0), MAX(C$21:C116)+1, "")</f>
        <v/>
      </c>
      <c r="D117" s="241" t="str" cm="1">
        <f t="array" ref="D117">IFERROR(INDEX($F$22:F$291, MATCH(ROW()-MIN(ROW($F$22:F$291))+1, $C$22:C$291, 0)), "")</f>
        <v/>
      </c>
      <c r="E117" s="285" t="str">
        <f>IFERROR(SUBSTITUTE(SUBSTITUTE(SUBSTITUTE(E116,"  "," "),"  "," "),"  "," "),E116)</f>
        <v/>
      </c>
      <c r="F117" s="281" t="str">
        <f>IF(LEN(E117) &gt; LEN(F112) + LEN(F113) + LEN(F114)+ LEN(F115) + LEN(F116), RIGHT(E117, LEN(E117) - LEN(F112) - LEN(F113) - LEN(F114) - LEN(F115) - LEN(F116)), "")</f>
        <v/>
      </c>
      <c r="G117" s="282" t="str">
        <f t="shared" si="26"/>
        <v xml:space="preserve"> ◄ 117</v>
      </c>
      <c r="H117" s="287"/>
      <c r="I117" s="287"/>
      <c r="J117" s="287"/>
      <c r="L117" s="157" t="str">
        <f t="shared" si="23"/>
        <v/>
      </c>
      <c r="M117" s="242" t="str">
        <f t="shared" si="24"/>
        <v/>
      </c>
      <c r="N117" s="242" t="str">
        <f t="shared" si="33"/>
        <v/>
      </c>
      <c r="O117" s="242" t="str">
        <f t="shared" si="33"/>
        <v/>
      </c>
      <c r="P117" s="242" t="str">
        <f t="shared" si="33"/>
        <v/>
      </c>
      <c r="Q117" s="242" t="s">
        <v>71</v>
      </c>
      <c r="R117" s="276"/>
      <c r="S117" s="277"/>
      <c r="T117" s="243"/>
      <c r="U117" s="244"/>
      <c r="V117" s="245" t="str">
        <f t="shared" si="27"/>
        <v/>
      </c>
      <c r="W117" s="246" t="str">
        <f t="shared" si="28"/>
        <v/>
      </c>
      <c r="X117" s="247" t="str">
        <f t="shared" si="29"/>
        <v/>
      </c>
      <c r="Y117" s="248">
        <f>IF(ISBLANK(#REF!),"",LEN(L117)-LEN(SUBSTITUTE(L117," ",""))+1)</f>
        <v>1</v>
      </c>
      <c r="Z117" s="249">
        <f t="shared" si="30"/>
        <v>0</v>
      </c>
      <c r="AA117" s="248">
        <f t="shared" si="31"/>
        <v>0</v>
      </c>
      <c r="AB117" s="248">
        <f t="shared" si="32"/>
        <v>0</v>
      </c>
      <c r="AC117" s="94"/>
      <c r="AE117" s="151">
        <v>1</v>
      </c>
    </row>
    <row r="118" spans="3:31">
      <c r="C118" s="241" t="str">
        <f>IF(AND(F118&lt;&gt;"", LEN(TRIM(F118))&gt;0), MAX(C$21:C117)+1, "")</f>
        <v/>
      </c>
      <c r="D118" s="241" t="str" cm="1">
        <f t="array" ref="D118">IFERROR(INDEX($F$22:F$291, MATCH(ROW()-MIN(ROW($F$22:F$291))+1, $C$22:C$291, 0)), "")</f>
        <v/>
      </c>
      <c r="E118" s="270" t="str">
        <f>(SUBSTITUTE(SUBSTITUTE(J38,CHAR(13)&amp;CHAR(10)," "),CHAR(10)," "))</f>
        <v/>
      </c>
      <c r="F118" s="271" t="str">
        <f>IF(LEN(E123)&lt;$H$20,E118,LEFT(E123,FIND("¤",SUBSTITUTE(LEFT(E123,$H$20+1)," ","¤",LEN(LEFT(E123,$H$20+1))-LEN(SUBSTITUTE(LEFT(E123,$H$20+1)," ",""))))))</f>
        <v/>
      </c>
      <c r="G118" s="272" t="str">
        <f t="shared" si="26"/>
        <v xml:space="preserve"> ◄ 118</v>
      </c>
      <c r="H118" s="287"/>
      <c r="I118" s="287"/>
      <c r="J118" s="287"/>
      <c r="L118" s="157" t="str">
        <f t="shared" si="23"/>
        <v/>
      </c>
      <c r="M118" s="242" t="str">
        <f t="shared" si="24"/>
        <v/>
      </c>
      <c r="N118" s="242" t="str">
        <f t="shared" si="33"/>
        <v/>
      </c>
      <c r="O118" s="242" t="str">
        <f t="shared" si="33"/>
        <v/>
      </c>
      <c r="P118" s="242" t="str">
        <f t="shared" si="33"/>
        <v/>
      </c>
      <c r="Q118" s="242" t="s">
        <v>71</v>
      </c>
      <c r="R118" s="276"/>
      <c r="S118" s="277"/>
      <c r="T118" s="243"/>
      <c r="U118" s="244"/>
      <c r="V118" s="245" t="str">
        <f t="shared" si="27"/>
        <v/>
      </c>
      <c r="W118" s="246" t="str">
        <f t="shared" si="28"/>
        <v/>
      </c>
      <c r="X118" s="247" t="str">
        <f t="shared" si="29"/>
        <v/>
      </c>
      <c r="Y118" s="248">
        <f>IF(ISBLANK(#REF!),"",LEN(L118)-LEN(SUBSTITUTE(L118," ",""))+1)</f>
        <v>1</v>
      </c>
      <c r="Z118" s="249">
        <f t="shared" si="30"/>
        <v>0</v>
      </c>
      <c r="AA118" s="248">
        <f t="shared" si="31"/>
        <v>0</v>
      </c>
      <c r="AB118" s="248">
        <f t="shared" si="32"/>
        <v>0</v>
      </c>
      <c r="AC118" s="94"/>
      <c r="AE118" s="151">
        <v>1</v>
      </c>
    </row>
    <row r="119" spans="3:31">
      <c r="C119" s="241" t="str">
        <f>IF(AND(F119&lt;&gt;"", LEN(TRIM(F119))&gt;0), MAX(C$21:C118)+1, "")</f>
        <v/>
      </c>
      <c r="D119" s="241" t="str" cm="1">
        <f t="array" ref="D119">IFERROR(INDEX($F$22:F$291, MATCH(ROW()-MIN(ROW($F$22:F$291))+1, $C$22:C$291, 0)), "")</f>
        <v/>
      </c>
      <c r="E119" s="278" t="str">
        <f>IFERROR(TRIM(SUBSTITUTE(SUBSTITUTE(SUBSTITUTE(SUBSTITUTE(SUBSTITUTE(E118," .",".")," ;",";")," :",":"),",",","),",","")),E118)</f>
        <v/>
      </c>
      <c r="F119" s="271" t="str">
        <f>IFERROR(IF(LEN(E123) &gt; LEN(F118), LEFT(RIGHT(E123, LEN(E123) - LEN(F118)), FIND("¤", SUBSTITUTE(LEFT(RIGHT(E123, LEN(E123) - LEN(F118)), $H$20+1), " ", "¤", LEN(LEFT(RIGHT(E123, LEN(E123) - LEN(F118)), $H$20+1)) - LEN(SUBSTITUTE(LEFT(RIGHT(E123, LEN(E123) - LEN(F118)), $H$20+1), " ", ""))))), ""), "")</f>
        <v/>
      </c>
      <c r="G119" s="272" t="str">
        <f t="shared" si="26"/>
        <v xml:space="preserve"> ◄ 119</v>
      </c>
      <c r="H119" s="287"/>
      <c r="I119" s="287"/>
      <c r="J119" s="287"/>
      <c r="L119" s="157" t="str">
        <f t="shared" si="23"/>
        <v/>
      </c>
      <c r="M119" s="242" t="str">
        <f t="shared" si="24"/>
        <v/>
      </c>
      <c r="N119" s="242" t="str">
        <f t="shared" si="33"/>
        <v/>
      </c>
      <c r="O119" s="242" t="str">
        <f t="shared" si="33"/>
        <v/>
      </c>
      <c r="P119" s="242" t="str">
        <f t="shared" si="33"/>
        <v/>
      </c>
      <c r="Q119" s="242" t="s">
        <v>71</v>
      </c>
      <c r="R119" s="276"/>
      <c r="S119" s="277"/>
      <c r="T119" s="243"/>
      <c r="U119" s="244"/>
      <c r="V119" s="245" t="str">
        <f t="shared" si="27"/>
        <v/>
      </c>
      <c r="W119" s="246" t="str">
        <f t="shared" si="28"/>
        <v/>
      </c>
      <c r="X119" s="247" t="str">
        <f t="shared" si="29"/>
        <v/>
      </c>
      <c r="Y119" s="248">
        <f>IF(ISBLANK(#REF!),"",LEN(L119)-LEN(SUBSTITUTE(L119," ",""))+1)</f>
        <v>1</v>
      </c>
      <c r="Z119" s="249">
        <f t="shared" si="30"/>
        <v>0</v>
      </c>
      <c r="AA119" s="248">
        <f t="shared" si="31"/>
        <v>0</v>
      </c>
      <c r="AB119" s="248">
        <f t="shared" si="32"/>
        <v>0</v>
      </c>
      <c r="AC119" s="94"/>
      <c r="AE119" s="151">
        <v>1</v>
      </c>
    </row>
    <row r="120" spans="3:31">
      <c r="C120" s="241" t="str">
        <f>IF(AND(F120&lt;&gt;"", LEN(TRIM(F120))&gt;0), MAX(C$21:C119)+1, "")</f>
        <v/>
      </c>
      <c r="D120" s="241" t="str" cm="1">
        <f t="array" ref="D120">IFERROR(INDEX($F$22:F$291, MATCH(ROW()-MIN(ROW($F$22:F$291))+1, $C$22:C$291, 0)), "")</f>
        <v/>
      </c>
      <c r="E120" s="278" t="str">
        <f>IFERROR(SUBSTITUTE(SUBSTITUTE(SUBSTITUTE(SUBSTITUTE(SUBSTITUTE(SUBSTITUTE(E119,",",";"),".",";"),";",";"),"-",";"),":",";"),"?",";"),E119)</f>
        <v/>
      </c>
      <c r="F120" s="271" t="str">
        <f>IFERROR(IF(LEN(E123)&gt;LEN(F118)+LEN(F119),LEFT(RIGHT(E123,LEN(E123)-LEN(F118)-LEN(F119)),FIND("¤",SUBSTITUTE(LEFT(RIGHT(E123,LEN(E123)-LEN(F118)-LEN(F119)),$H$20+1)," ","¤",LEN(LEFT(RIGHT(E123,LEN(E123)-LEN(F118)-LEN(F119)),$H$20+1))-LEN(SUBSTITUTE(LEFT(RIGHT(E123,LEN(E123)-LEN(F118)-LEN(F119)),$H$20+1)," ",""))))),""),"")</f>
        <v/>
      </c>
      <c r="G120" s="272" t="str">
        <f t="shared" si="26"/>
        <v xml:space="preserve"> ◄ 120</v>
      </c>
      <c r="H120" s="287"/>
      <c r="I120" s="287"/>
      <c r="J120" s="287"/>
      <c r="L120" s="157" t="str">
        <f t="shared" si="23"/>
        <v/>
      </c>
      <c r="M120" s="242" t="str">
        <f t="shared" si="24"/>
        <v/>
      </c>
      <c r="N120" s="242" t="str">
        <f t="shared" ref="N120:P137" si="34">IF(LEN(SUBSTITUTE(M120, N$18, "")) &lt; LEN(M120), SUBSTITUTE(M120, N$18, ""), M120)</f>
        <v/>
      </c>
      <c r="O120" s="242" t="str">
        <f t="shared" si="34"/>
        <v/>
      </c>
      <c r="P120" s="242" t="str">
        <f t="shared" si="34"/>
        <v/>
      </c>
      <c r="Q120" s="242" t="s">
        <v>71</v>
      </c>
      <c r="R120" s="276"/>
      <c r="S120" s="277"/>
      <c r="T120" s="243"/>
      <c r="U120" s="244"/>
      <c r="V120" s="245" t="str">
        <f t="shared" si="27"/>
        <v/>
      </c>
      <c r="W120" s="246" t="str">
        <f t="shared" si="28"/>
        <v/>
      </c>
      <c r="X120" s="247" t="str">
        <f t="shared" si="29"/>
        <v/>
      </c>
      <c r="Y120" s="248">
        <f>IF(ISBLANK(#REF!),"",LEN(L120)-LEN(SUBSTITUTE(L120," ",""))+1)</f>
        <v>1</v>
      </c>
      <c r="Z120" s="249">
        <f t="shared" si="30"/>
        <v>0</v>
      </c>
      <c r="AA120" s="248">
        <f t="shared" si="31"/>
        <v>0</v>
      </c>
      <c r="AB120" s="248">
        <f t="shared" si="32"/>
        <v>0</v>
      </c>
      <c r="AC120" s="94"/>
      <c r="AE120" s="151">
        <v>1</v>
      </c>
    </row>
    <row r="121" spans="3:31">
      <c r="C121" s="241" t="str">
        <f>IF(AND(F121&lt;&gt;"", LEN(TRIM(F121))&gt;0), MAX(C$21:C120)+1, "")</f>
        <v/>
      </c>
      <c r="D121" s="241" t="str" cm="1">
        <f t="array" ref="D121">IFERROR(INDEX($F$22:F$291, MATCH(ROW()-MIN(ROW($F$22:F$291))+1, $C$22:C$291, 0)), "")</f>
        <v/>
      </c>
      <c r="E121" s="278" t="str">
        <f>IFERROR(SUBSTITUTE(E120,"."," "),E120)</f>
        <v/>
      </c>
      <c r="F121" s="271" t="str">
        <f>IFERROR(LEFT(RIGHT(E123,LEN(E123)-LEN(F118)-LEN(F119)-LEN(F120)),FIND("¤",SUBSTITUTE(LEFT(RIGHT(E123,LEN(E123)-LEN(F118)-LEN(F119)-LEN(F120)),$H$20+1)," ","¤",LEN(LEFT(RIGHT(E123,LEN(E123)-LEN(F118)-LEN(F119)-LEN(F120)),$H$20+1))-LEN(SUBSTITUTE(LEFT(RIGHT(E123,LEN(E123)-LEN(F118)-LEN(F119)-LEN(F120)),$H$20+1)," ",""))))),"")</f>
        <v/>
      </c>
      <c r="G121" s="272" t="str">
        <f t="shared" si="26"/>
        <v xml:space="preserve"> ◄ 121</v>
      </c>
      <c r="H121" s="287"/>
      <c r="I121" s="287"/>
      <c r="J121" s="287"/>
      <c r="L121" s="157" t="str">
        <f t="shared" si="23"/>
        <v/>
      </c>
      <c r="M121" s="242" t="str">
        <f t="shared" si="24"/>
        <v/>
      </c>
      <c r="N121" s="242" t="str">
        <f t="shared" si="34"/>
        <v/>
      </c>
      <c r="O121" s="242" t="str">
        <f t="shared" si="34"/>
        <v/>
      </c>
      <c r="P121" s="242" t="str">
        <f t="shared" si="34"/>
        <v/>
      </c>
      <c r="Q121" s="242" t="s">
        <v>71</v>
      </c>
      <c r="R121" s="276"/>
      <c r="S121" s="277"/>
      <c r="T121" s="243"/>
      <c r="U121" s="244"/>
      <c r="V121" s="245" t="str">
        <f t="shared" si="27"/>
        <v/>
      </c>
      <c r="W121" s="246" t="str">
        <f t="shared" si="28"/>
        <v/>
      </c>
      <c r="X121" s="247" t="str">
        <f t="shared" si="29"/>
        <v/>
      </c>
      <c r="Y121" s="248">
        <f>IF(ISBLANK(#REF!),"",LEN(L121)-LEN(SUBSTITUTE(L121," ",""))+1)</f>
        <v>1</v>
      </c>
      <c r="Z121" s="249">
        <f t="shared" si="30"/>
        <v>0</v>
      </c>
      <c r="AA121" s="248">
        <f t="shared" si="31"/>
        <v>0</v>
      </c>
      <c r="AB121" s="248">
        <f t="shared" si="32"/>
        <v>0</v>
      </c>
      <c r="AC121" s="94"/>
      <c r="AE121" s="151">
        <v>1</v>
      </c>
    </row>
    <row r="122" spans="3:31">
      <c r="C122" s="241" t="str">
        <f>IF(AND(F122&lt;&gt;"", LEN(TRIM(F122))&gt;0), MAX(C$21:C121)+1, "")</f>
        <v/>
      </c>
      <c r="D122" s="241" t="str" cm="1">
        <f t="array" ref="D122">IFERROR(INDEX($F$22:F$291, MATCH(ROW()-MIN(ROW($F$22:F$291))+1, $C$22:C$291, 0)), "")</f>
        <v/>
      </c>
      <c r="E122" s="279" t="str">
        <f>SUBSTITUTE(SUBSTITUTE(E121,";"," "),","," ")</f>
        <v/>
      </c>
      <c r="F122" s="271" t="str">
        <f>IFERROR(LEFT(RIGHT(E123,LEN(E123)-LEN(F118)-LEN(F119)-LEN(F120)-LEN(F121)),FIND("¤",SUBSTITUTE(LEFT(RIGHT(E123,LEN(E123)-LEN(F118)-LEN(F119)-LEN(F120)-LEN(F121)),$H$20+1)," ","¤",LEN(LEFT(RIGHT(E123,LEN(E123)-LEN(F118)-LEN(F119)-LEN(F120)-LEN(F121)),$H$20+1))-LEN(SUBSTITUTE(LEFT(RIGHT(E123,LEN(E123)-LEN(F118)-LEN(F119)-LEN(F120)-LEN(F121)),$H$20+1)," ",""))))),"")</f>
        <v/>
      </c>
      <c r="G122" s="272" t="str">
        <f t="shared" si="26"/>
        <v xml:space="preserve"> ◄ 122</v>
      </c>
      <c r="H122" s="287"/>
      <c r="I122" s="287"/>
      <c r="J122" s="287"/>
      <c r="L122" s="157" t="str">
        <f t="shared" si="23"/>
        <v/>
      </c>
      <c r="M122" s="242" t="str">
        <f t="shared" si="24"/>
        <v/>
      </c>
      <c r="N122" s="242" t="str">
        <f t="shared" si="34"/>
        <v/>
      </c>
      <c r="O122" s="242" t="str">
        <f t="shared" si="34"/>
        <v/>
      </c>
      <c r="P122" s="242" t="str">
        <f t="shared" si="34"/>
        <v/>
      </c>
      <c r="Q122" s="242" t="s">
        <v>71</v>
      </c>
      <c r="R122" s="276"/>
      <c r="S122" s="277"/>
      <c r="T122" s="243"/>
      <c r="U122" s="244"/>
      <c r="V122" s="245" t="str">
        <f t="shared" si="27"/>
        <v/>
      </c>
      <c r="W122" s="246" t="str">
        <f t="shared" si="28"/>
        <v/>
      </c>
      <c r="X122" s="247" t="str">
        <f t="shared" si="29"/>
        <v/>
      </c>
      <c r="Y122" s="248">
        <f>IF(ISBLANK(#REF!),"",LEN(L122)-LEN(SUBSTITUTE(L122," ",""))+1)</f>
        <v>1</v>
      </c>
      <c r="Z122" s="249">
        <f t="shared" si="30"/>
        <v>0</v>
      </c>
      <c r="AA122" s="248">
        <f t="shared" si="31"/>
        <v>0</v>
      </c>
      <c r="AB122" s="248">
        <f t="shared" si="32"/>
        <v>0</v>
      </c>
      <c r="AC122" s="94"/>
      <c r="AE122" s="151">
        <v>1</v>
      </c>
    </row>
    <row r="123" spans="3:31">
      <c r="C123" s="241" t="str">
        <f>IF(AND(F123&lt;&gt;"", LEN(TRIM(F123))&gt;0), MAX(C$21:C122)+1, "")</f>
        <v/>
      </c>
      <c r="D123" s="241" t="str" cm="1">
        <f t="array" ref="D123">IFERROR(INDEX($F$22:F$291, MATCH(ROW()-MIN(ROW($F$22:F$291))+1, $C$22:C$291, 0)), "")</f>
        <v/>
      </c>
      <c r="E123" s="280" t="str">
        <f>IFERROR(SUBSTITUTE(SUBSTITUTE(SUBSTITUTE(E122,"  "," "),"  "," "),"  "," "),E122)</f>
        <v/>
      </c>
      <c r="F123" s="271" t="str">
        <f>IF(LEN(E123) &gt; LEN(F118) + LEN(F119) + LEN(F120)+ LEN(F121) + LEN(F122), RIGHT(E123, LEN(E123) - LEN(F118) - LEN(F119) - LEN(F120) - LEN(F121) - LEN(F122)), "")</f>
        <v/>
      </c>
      <c r="G123" s="272" t="str">
        <f t="shared" si="26"/>
        <v xml:space="preserve"> ◄ 123</v>
      </c>
      <c r="H123" s="287"/>
      <c r="I123" s="287"/>
      <c r="J123" s="287"/>
      <c r="L123" s="157" t="str">
        <f t="shared" si="23"/>
        <v/>
      </c>
      <c r="M123" s="242" t="str">
        <f t="shared" si="24"/>
        <v/>
      </c>
      <c r="N123" s="242" t="str">
        <f t="shared" si="34"/>
        <v/>
      </c>
      <c r="O123" s="242" t="str">
        <f t="shared" si="34"/>
        <v/>
      </c>
      <c r="P123" s="242" t="str">
        <f t="shared" si="34"/>
        <v/>
      </c>
      <c r="Q123" s="242" t="s">
        <v>71</v>
      </c>
      <c r="R123" s="276"/>
      <c r="S123" s="277"/>
      <c r="T123" s="243"/>
      <c r="U123" s="244"/>
      <c r="V123" s="245" t="str">
        <f t="shared" si="27"/>
        <v/>
      </c>
      <c r="W123" s="246" t="str">
        <f t="shared" si="28"/>
        <v/>
      </c>
      <c r="X123" s="247" t="str">
        <f t="shared" si="29"/>
        <v/>
      </c>
      <c r="Y123" s="248">
        <f>IF(ISBLANK(#REF!),"",LEN(L123)-LEN(SUBSTITUTE(L123," ",""))+1)</f>
        <v>1</v>
      </c>
      <c r="Z123" s="249">
        <f t="shared" si="30"/>
        <v>0</v>
      </c>
      <c r="AA123" s="248">
        <f t="shared" si="31"/>
        <v>0</v>
      </c>
      <c r="AB123" s="248">
        <f t="shared" si="32"/>
        <v>0</v>
      </c>
      <c r="AC123" s="94"/>
      <c r="AE123" s="151">
        <v>1</v>
      </c>
    </row>
    <row r="124" spans="3:31">
      <c r="C124" s="241" t="str">
        <f>IF(AND(F124&lt;&gt;"", LEN(TRIM(F124))&gt;0), MAX(C$21:C123)+1, "")</f>
        <v/>
      </c>
      <c r="D124" s="241" t="str" cm="1">
        <f t="array" ref="D124">IFERROR(INDEX($F$22:F$291, MATCH(ROW()-MIN(ROW($F$22:F$291))+1, $C$22:C$291, 0)), "")</f>
        <v/>
      </c>
      <c r="E124" s="270" t="str">
        <f>(SUBSTITUTE(SUBSTITUTE(J39,CHAR(13)&amp;CHAR(10)," "),CHAR(10)," "))</f>
        <v/>
      </c>
      <c r="F124" s="281" t="str">
        <f>IF(LEN(E129)&lt;$H$20,E124,LEFT(E129,FIND("¤",SUBSTITUTE(LEFT(E129,$H$20+1)," ","¤",LEN(LEFT(E129,$H$20+1))-LEN(SUBSTITUTE(LEFT(E129,$H$20+1)," ",""))))))</f>
        <v/>
      </c>
      <c r="G124" s="282" t="str">
        <f t="shared" si="26"/>
        <v xml:space="preserve"> ◄ 124</v>
      </c>
      <c r="H124" s="287"/>
      <c r="I124" s="287"/>
      <c r="J124" s="287"/>
      <c r="L124" s="157" t="str">
        <f t="shared" si="23"/>
        <v/>
      </c>
      <c r="M124" s="242" t="str">
        <f t="shared" si="24"/>
        <v/>
      </c>
      <c r="N124" s="242" t="str">
        <f t="shared" si="34"/>
        <v/>
      </c>
      <c r="O124" s="242" t="str">
        <f t="shared" si="34"/>
        <v/>
      </c>
      <c r="P124" s="242" t="str">
        <f t="shared" si="34"/>
        <v/>
      </c>
      <c r="Q124" s="242" t="s">
        <v>71</v>
      </c>
      <c r="R124" s="276"/>
      <c r="S124" s="277"/>
      <c r="T124" s="243"/>
      <c r="U124" s="244"/>
      <c r="V124" s="245" t="str">
        <f t="shared" si="27"/>
        <v/>
      </c>
      <c r="W124" s="246" t="str">
        <f t="shared" si="28"/>
        <v/>
      </c>
      <c r="X124" s="247" t="str">
        <f t="shared" si="29"/>
        <v/>
      </c>
      <c r="Y124" s="248">
        <f>IF(ISBLANK(#REF!),"",LEN(L124)-LEN(SUBSTITUTE(L124," ",""))+1)</f>
        <v>1</v>
      </c>
      <c r="Z124" s="249">
        <f t="shared" si="30"/>
        <v>0</v>
      </c>
      <c r="AA124" s="248">
        <f t="shared" si="31"/>
        <v>0</v>
      </c>
      <c r="AB124" s="248">
        <f t="shared" si="32"/>
        <v>0</v>
      </c>
      <c r="AC124" s="94"/>
      <c r="AE124" s="151">
        <v>1</v>
      </c>
    </row>
    <row r="125" spans="3:31">
      <c r="C125" s="241" t="str">
        <f>IF(AND(F125&lt;&gt;"", LEN(TRIM(F125))&gt;0), MAX(C$21:C124)+1, "")</f>
        <v/>
      </c>
      <c r="D125" s="241" t="str" cm="1">
        <f t="array" ref="D125">IFERROR(INDEX($F$22:F$291, MATCH(ROW()-MIN(ROW($F$22:F$291))+1, $C$22:C$291, 0)), "")</f>
        <v/>
      </c>
      <c r="E125" s="283" t="str">
        <f>IFERROR(TRIM(SUBSTITUTE(SUBSTITUTE(SUBSTITUTE(SUBSTITUTE(SUBSTITUTE(E124," .",".")," ;",";")," :",":"),",",","),",","")),E124)</f>
        <v/>
      </c>
      <c r="F125" s="281" t="str">
        <f>IFERROR(IF(LEN(E129) &gt; LEN(F124), LEFT(RIGHT(E129, LEN(E129) - LEN(F124)), FIND("¤", SUBSTITUTE(LEFT(RIGHT(E129, LEN(E129) - LEN(F124)), $H$20+1), " ", "¤", LEN(LEFT(RIGHT(E129, LEN(E129) - LEN(F124)), $H$20+1)) - LEN(SUBSTITUTE(LEFT(RIGHT(E129, LEN(E129) - LEN(F124)), $H$20+1), " ", ""))))), ""), "")</f>
        <v/>
      </c>
      <c r="G125" s="282" t="str">
        <f t="shared" si="26"/>
        <v xml:space="preserve"> ◄ 125</v>
      </c>
      <c r="H125" s="287"/>
      <c r="I125" s="287"/>
      <c r="J125" s="287"/>
      <c r="L125" s="157" t="str">
        <f t="shared" si="23"/>
        <v/>
      </c>
      <c r="M125" s="242" t="str">
        <f t="shared" si="24"/>
        <v/>
      </c>
      <c r="N125" s="242" t="str">
        <f t="shared" si="34"/>
        <v/>
      </c>
      <c r="O125" s="242" t="str">
        <f t="shared" si="34"/>
        <v/>
      </c>
      <c r="P125" s="242" t="str">
        <f t="shared" si="34"/>
        <v/>
      </c>
      <c r="Q125" s="242" t="s">
        <v>71</v>
      </c>
      <c r="R125" s="276"/>
      <c r="S125" s="277"/>
      <c r="T125" s="243"/>
      <c r="U125" s="244"/>
      <c r="V125" s="245" t="str">
        <f t="shared" si="27"/>
        <v/>
      </c>
      <c r="W125" s="246" t="str">
        <f t="shared" si="28"/>
        <v/>
      </c>
      <c r="X125" s="247" t="str">
        <f t="shared" si="29"/>
        <v/>
      </c>
      <c r="Y125" s="248">
        <f>IF(ISBLANK(#REF!),"",LEN(L125)-LEN(SUBSTITUTE(L125," ",""))+1)</f>
        <v>1</v>
      </c>
      <c r="Z125" s="249">
        <f t="shared" si="30"/>
        <v>0</v>
      </c>
      <c r="AA125" s="248">
        <f t="shared" si="31"/>
        <v>0</v>
      </c>
      <c r="AB125" s="248">
        <f t="shared" si="32"/>
        <v>0</v>
      </c>
      <c r="AC125" s="94"/>
      <c r="AE125" s="151">
        <v>1</v>
      </c>
    </row>
    <row r="126" spans="3:31">
      <c r="C126" s="241" t="str">
        <f>IF(AND(F126&lt;&gt;"", LEN(TRIM(F126))&gt;0), MAX(C$21:C125)+1, "")</f>
        <v/>
      </c>
      <c r="D126" s="241" t="str" cm="1">
        <f t="array" ref="D126">IFERROR(INDEX($F$22:F$291, MATCH(ROW()-MIN(ROW($F$22:F$291))+1, $C$22:C$291, 0)), "")</f>
        <v/>
      </c>
      <c r="E126" s="283" t="str">
        <f>IFERROR(SUBSTITUTE(SUBSTITUTE(SUBSTITUTE(SUBSTITUTE(SUBSTITUTE(SUBSTITUTE(E125,",",";"),".",";"),";",";"),"-",";"),":",";"),"?",";"),E125)</f>
        <v/>
      </c>
      <c r="F126" s="281" t="str">
        <f>IFERROR(IF(LEN(E129)&gt;LEN(F124)+LEN(F125),LEFT(RIGHT(E129,LEN(E129)-LEN(F124)-LEN(F125)),FIND("¤",SUBSTITUTE(LEFT(RIGHT(E129,LEN(E129)-LEN(F124)-LEN(F125)),$H$20+1)," ","¤",LEN(LEFT(RIGHT(E129,LEN(E129)-LEN(F124)-LEN(F125)),$H$20+1))-LEN(SUBSTITUTE(LEFT(RIGHT(E129,LEN(E129)-LEN(F124)-LEN(F125)),$H$20+1)," ",""))))),""),"")</f>
        <v/>
      </c>
      <c r="G126" s="282" t="str">
        <f t="shared" si="26"/>
        <v xml:space="preserve"> ◄ 126</v>
      </c>
      <c r="H126" s="287"/>
      <c r="I126" s="287"/>
      <c r="J126" s="287"/>
      <c r="L126" s="157" t="str">
        <f t="shared" si="23"/>
        <v/>
      </c>
      <c r="M126" s="242" t="str">
        <f t="shared" si="24"/>
        <v/>
      </c>
      <c r="N126" s="242" t="str">
        <f t="shared" si="34"/>
        <v/>
      </c>
      <c r="O126" s="242" t="str">
        <f t="shared" si="34"/>
        <v/>
      </c>
      <c r="P126" s="242" t="str">
        <f t="shared" si="34"/>
        <v/>
      </c>
      <c r="Q126" s="242" t="s">
        <v>71</v>
      </c>
      <c r="R126" s="276"/>
      <c r="S126" s="277"/>
      <c r="T126" s="243"/>
      <c r="U126" s="244"/>
      <c r="V126" s="245" t="str">
        <f t="shared" si="27"/>
        <v/>
      </c>
      <c r="W126" s="246" t="str">
        <f t="shared" si="28"/>
        <v/>
      </c>
      <c r="X126" s="247" t="str">
        <f t="shared" si="29"/>
        <v/>
      </c>
      <c r="Y126" s="248">
        <f>IF(ISBLANK(#REF!),"",LEN(L126)-LEN(SUBSTITUTE(L126," ",""))+1)</f>
        <v>1</v>
      </c>
      <c r="Z126" s="249">
        <f t="shared" si="30"/>
        <v>0</v>
      </c>
      <c r="AA126" s="248">
        <f t="shared" si="31"/>
        <v>0</v>
      </c>
      <c r="AB126" s="248">
        <f t="shared" si="32"/>
        <v>0</v>
      </c>
      <c r="AC126" s="94"/>
      <c r="AE126" s="151">
        <v>1</v>
      </c>
    </row>
    <row r="127" spans="3:31">
      <c r="C127" s="241" t="str">
        <f>IF(AND(F127&lt;&gt;"", LEN(TRIM(F127))&gt;0), MAX(C$21:C126)+1, "")</f>
        <v/>
      </c>
      <c r="D127" s="241" t="str" cm="1">
        <f t="array" ref="D127">IFERROR(INDEX($F$22:F$291, MATCH(ROW()-MIN(ROW($F$22:F$291))+1, $C$22:C$291, 0)), "")</f>
        <v/>
      </c>
      <c r="E127" s="283" t="str">
        <f>IFERROR(SUBSTITUTE(E126,"."," "),E126)</f>
        <v/>
      </c>
      <c r="F127" s="281" t="str">
        <f>IFERROR(LEFT(RIGHT(E129,LEN(E129)-LEN(F124)-LEN(F125)-LEN(F126)),FIND("¤",SUBSTITUTE(LEFT(RIGHT(E129,LEN(E129)-LEN(F124)-LEN(F125)-LEN(F126)),$H$20+1)," ","¤",LEN(LEFT(RIGHT(E129,LEN(E129)-LEN(F124)-LEN(F125)-LEN(F126)),$H$20+1))-LEN(SUBSTITUTE(LEFT(RIGHT(E129,LEN(E129)-LEN(F124)-LEN(F125)-LEN(F126)),$H$20+1)," ",""))))),"")</f>
        <v/>
      </c>
      <c r="G127" s="282" t="str">
        <f t="shared" si="26"/>
        <v xml:space="preserve"> ◄ 127</v>
      </c>
      <c r="H127" s="287"/>
      <c r="I127" s="287"/>
      <c r="J127" s="287"/>
      <c r="L127" s="157" t="str">
        <f t="shared" si="23"/>
        <v/>
      </c>
      <c r="M127" s="242" t="str">
        <f t="shared" si="24"/>
        <v/>
      </c>
      <c r="N127" s="242" t="str">
        <f t="shared" si="34"/>
        <v/>
      </c>
      <c r="O127" s="242" t="str">
        <f t="shared" si="34"/>
        <v/>
      </c>
      <c r="P127" s="242" t="str">
        <f t="shared" si="34"/>
        <v/>
      </c>
      <c r="Q127" s="242" t="s">
        <v>71</v>
      </c>
      <c r="R127" s="276"/>
      <c r="S127" s="277"/>
      <c r="T127" s="243"/>
      <c r="U127" s="244"/>
      <c r="V127" s="245" t="str">
        <f t="shared" si="27"/>
        <v/>
      </c>
      <c r="W127" s="246" t="str">
        <f t="shared" si="28"/>
        <v/>
      </c>
      <c r="X127" s="247" t="str">
        <f t="shared" si="29"/>
        <v/>
      </c>
      <c r="Y127" s="248">
        <f>IF(ISBLANK(#REF!),"",LEN(L127)-LEN(SUBSTITUTE(L127," ",""))+1)</f>
        <v>1</v>
      </c>
      <c r="Z127" s="249">
        <f t="shared" si="30"/>
        <v>0</v>
      </c>
      <c r="AA127" s="248">
        <f t="shared" si="31"/>
        <v>0</v>
      </c>
      <c r="AB127" s="248">
        <f t="shared" si="32"/>
        <v>0</v>
      </c>
      <c r="AC127" s="94"/>
      <c r="AE127" s="151">
        <v>1</v>
      </c>
    </row>
    <row r="128" spans="3:31">
      <c r="C128" s="241" t="str">
        <f>IF(AND(F128&lt;&gt;"", LEN(TRIM(F128))&gt;0), MAX(C$21:C127)+1, "")</f>
        <v/>
      </c>
      <c r="D128" s="241" t="str" cm="1">
        <f t="array" ref="D128">IFERROR(INDEX($F$22:F$291, MATCH(ROW()-MIN(ROW($F$22:F$291))+1, $C$22:C$291, 0)), "")</f>
        <v/>
      </c>
      <c r="E128" s="284" t="str">
        <f>SUBSTITUTE(SUBSTITUTE(E127,";"," "),","," ")</f>
        <v/>
      </c>
      <c r="F128" s="281" t="str">
        <f>IFERROR(LEFT(RIGHT(E129,LEN(E129)-LEN(F124)-LEN(F125)-LEN(F126)-LEN(F127)),FIND("¤",SUBSTITUTE(LEFT(RIGHT(E129,LEN(E129)-LEN(F124)-LEN(F125)-LEN(F126)-LEN(F127)),$H$20+1)," ","¤",LEN(LEFT(RIGHT(E129,LEN(E129)-LEN(F124)-LEN(F125)-LEN(F126)-LEN(F127)),$H$20+1))-LEN(SUBSTITUTE(LEFT(RIGHT(E129,LEN(E129)-LEN(F124)-LEN(F125)-LEN(F126)-LEN(F127)),$H$20+1)," ",""))))),"")</f>
        <v/>
      </c>
      <c r="G128" s="282" t="str">
        <f t="shared" si="26"/>
        <v xml:space="preserve"> ◄ 128</v>
      </c>
      <c r="H128" s="287"/>
      <c r="I128" s="287"/>
      <c r="J128" s="287"/>
      <c r="L128" s="157" t="str">
        <f t="shared" si="23"/>
        <v/>
      </c>
      <c r="M128" s="242" t="str">
        <f t="shared" si="24"/>
        <v/>
      </c>
      <c r="N128" s="242" t="str">
        <f t="shared" si="34"/>
        <v/>
      </c>
      <c r="O128" s="242" t="str">
        <f t="shared" si="34"/>
        <v/>
      </c>
      <c r="P128" s="242" t="str">
        <f t="shared" si="34"/>
        <v/>
      </c>
      <c r="Q128" s="242" t="s">
        <v>71</v>
      </c>
      <c r="R128" s="276"/>
      <c r="S128" s="277"/>
      <c r="T128" s="243"/>
      <c r="U128" s="244"/>
      <c r="V128" s="245" t="str">
        <f t="shared" si="27"/>
        <v/>
      </c>
      <c r="W128" s="246" t="str">
        <f t="shared" si="28"/>
        <v/>
      </c>
      <c r="X128" s="247" t="str">
        <f t="shared" si="29"/>
        <v/>
      </c>
      <c r="Y128" s="248">
        <f>IF(ISBLANK(#REF!),"",LEN(L128)-LEN(SUBSTITUTE(L128," ",""))+1)</f>
        <v>1</v>
      </c>
      <c r="Z128" s="249">
        <f t="shared" si="30"/>
        <v>0</v>
      </c>
      <c r="AA128" s="248">
        <f t="shared" si="31"/>
        <v>0</v>
      </c>
      <c r="AB128" s="248">
        <f t="shared" si="32"/>
        <v>0</v>
      </c>
      <c r="AC128" s="94"/>
      <c r="AE128" s="151">
        <v>1</v>
      </c>
    </row>
    <row r="129" spans="3:31">
      <c r="C129" s="241" t="str">
        <f>IF(AND(F129&lt;&gt;"", LEN(TRIM(F129))&gt;0), MAX(C$21:C128)+1, "")</f>
        <v/>
      </c>
      <c r="D129" s="241" t="str" cm="1">
        <f t="array" ref="D129">IFERROR(INDEX($F$22:F$291, MATCH(ROW()-MIN(ROW($F$22:F$291))+1, $C$22:C$291, 0)), "")</f>
        <v/>
      </c>
      <c r="E129" s="285" t="str">
        <f>IFERROR(SUBSTITUTE(SUBSTITUTE(SUBSTITUTE(E128,"  "," "),"  "," "),"  "," "),E128)</f>
        <v/>
      </c>
      <c r="F129" s="281" t="str">
        <f>IF(LEN(E129) &gt; LEN(F124) + LEN(F125) + LEN(F126)+ LEN(F127) + LEN(F128), RIGHT(E129, LEN(E129) - LEN(F124) - LEN(F125) - LEN(F126) - LEN(F127) - LEN(F128)), "")</f>
        <v/>
      </c>
      <c r="G129" s="282" t="str">
        <f t="shared" si="26"/>
        <v xml:space="preserve"> ◄ 129</v>
      </c>
      <c r="H129" s="287"/>
      <c r="I129" s="287"/>
      <c r="J129" s="287"/>
      <c r="L129" s="157" t="str">
        <f t="shared" si="23"/>
        <v/>
      </c>
      <c r="M129" s="242" t="str">
        <f t="shared" si="24"/>
        <v/>
      </c>
      <c r="N129" s="242" t="str">
        <f t="shared" si="34"/>
        <v/>
      </c>
      <c r="O129" s="242" t="str">
        <f t="shared" si="34"/>
        <v/>
      </c>
      <c r="P129" s="242" t="str">
        <f t="shared" si="34"/>
        <v/>
      </c>
      <c r="Q129" s="242" t="s">
        <v>71</v>
      </c>
      <c r="R129" s="276"/>
      <c r="S129" s="277"/>
      <c r="T129" s="243"/>
      <c r="U129" s="244"/>
      <c r="V129" s="245" t="str">
        <f t="shared" si="27"/>
        <v/>
      </c>
      <c r="W129" s="246" t="str">
        <f t="shared" si="28"/>
        <v/>
      </c>
      <c r="X129" s="247" t="str">
        <f t="shared" si="29"/>
        <v/>
      </c>
      <c r="Y129" s="248">
        <f>IF(ISBLANK(#REF!),"",LEN(L129)-LEN(SUBSTITUTE(L129," ",""))+1)</f>
        <v>1</v>
      </c>
      <c r="Z129" s="249">
        <f t="shared" si="30"/>
        <v>0</v>
      </c>
      <c r="AA129" s="248">
        <f t="shared" si="31"/>
        <v>0</v>
      </c>
      <c r="AB129" s="248">
        <f t="shared" si="32"/>
        <v>0</v>
      </c>
      <c r="AC129" s="94"/>
      <c r="AE129" s="151">
        <v>1</v>
      </c>
    </row>
    <row r="130" spans="3:31">
      <c r="C130" s="241" t="str">
        <f>IF(AND(F130&lt;&gt;"", LEN(TRIM(F130))&gt;0), MAX(C$21:C129)+1, "")</f>
        <v/>
      </c>
      <c r="D130" s="241" t="str" cm="1">
        <f t="array" ref="D130">IFERROR(INDEX($F$22:F$291, MATCH(ROW()-MIN(ROW($F$22:F$291))+1, $C$22:C$291, 0)), "")</f>
        <v/>
      </c>
      <c r="E130" s="270" t="str">
        <f>(SUBSTITUTE(SUBSTITUTE(J40,CHAR(13)&amp;CHAR(10)," "),CHAR(10)," "))</f>
        <v/>
      </c>
      <c r="F130" s="271" t="str">
        <f>IF(LEN(E135)&lt;$H$20,E130,LEFT(E135,FIND("¤",SUBSTITUTE(LEFT(E135,$H$20+1)," ","¤",LEN(LEFT(E135,$H$20+1))-LEN(SUBSTITUTE(LEFT(E135,$H$20+1)," ",""))))))</f>
        <v/>
      </c>
      <c r="G130" s="272" t="str">
        <f t="shared" si="26"/>
        <v xml:space="preserve"> ◄ 130</v>
      </c>
      <c r="H130" s="287"/>
      <c r="I130" s="287"/>
      <c r="J130" s="287"/>
      <c r="L130" s="157" t="str">
        <f t="shared" si="23"/>
        <v/>
      </c>
      <c r="M130" s="242" t="str">
        <f t="shared" si="24"/>
        <v/>
      </c>
      <c r="N130" s="242" t="str">
        <f t="shared" si="34"/>
        <v/>
      </c>
      <c r="O130" s="242" t="str">
        <f t="shared" si="34"/>
        <v/>
      </c>
      <c r="P130" s="242" t="str">
        <f t="shared" si="34"/>
        <v/>
      </c>
      <c r="Q130" s="242" t="s">
        <v>71</v>
      </c>
      <c r="R130" s="276"/>
      <c r="S130" s="277"/>
      <c r="T130" s="243"/>
      <c r="U130" s="244"/>
      <c r="V130" s="245" t="str">
        <f t="shared" si="27"/>
        <v/>
      </c>
      <c r="W130" s="246" t="str">
        <f t="shared" si="28"/>
        <v/>
      </c>
      <c r="X130" s="247" t="str">
        <f t="shared" si="29"/>
        <v/>
      </c>
      <c r="Y130" s="248">
        <f>IF(ISBLANK(#REF!),"",LEN(L130)-LEN(SUBSTITUTE(L130," ",""))+1)</f>
        <v>1</v>
      </c>
      <c r="Z130" s="249">
        <f t="shared" si="30"/>
        <v>0</v>
      </c>
      <c r="AA130" s="248">
        <f t="shared" si="31"/>
        <v>0</v>
      </c>
      <c r="AB130" s="248">
        <f t="shared" si="32"/>
        <v>0</v>
      </c>
      <c r="AC130" s="94"/>
      <c r="AE130" s="151">
        <v>1</v>
      </c>
    </row>
    <row r="131" spans="3:31">
      <c r="C131" s="241" t="str">
        <f>IF(AND(F131&lt;&gt;"", LEN(TRIM(F131))&gt;0), MAX(C$21:C130)+1, "")</f>
        <v/>
      </c>
      <c r="D131" s="241" t="str" cm="1">
        <f t="array" ref="D131">IFERROR(INDEX($F$22:F$291, MATCH(ROW()-MIN(ROW($F$22:F$291))+1, $C$22:C$291, 0)), "")</f>
        <v/>
      </c>
      <c r="E131" s="278" t="str">
        <f>IFERROR(TRIM(SUBSTITUTE(SUBSTITUTE(SUBSTITUTE(SUBSTITUTE(SUBSTITUTE(E130," .",".")," ;",";")," :",":"),",",","),",","")),E130)</f>
        <v/>
      </c>
      <c r="F131" s="271" t="str">
        <f>IFERROR(IF(LEN(E135) &gt; LEN(F130), LEFT(RIGHT(E135, LEN(E135) - LEN(F130)), FIND("¤", SUBSTITUTE(LEFT(RIGHT(E135, LEN(E135) - LEN(F130)), $H$20+1), " ", "¤", LEN(LEFT(RIGHT(E135, LEN(E135) - LEN(F130)), $H$20+1)) - LEN(SUBSTITUTE(LEFT(RIGHT(E135, LEN(E135) - LEN(F130)), $H$20+1), " ", ""))))), ""), "")</f>
        <v/>
      </c>
      <c r="G131" s="272" t="str">
        <f t="shared" si="26"/>
        <v xml:space="preserve"> ◄ 131</v>
      </c>
      <c r="H131" s="287"/>
      <c r="I131" s="287"/>
      <c r="J131" s="287"/>
      <c r="L131" s="157" t="str">
        <f t="shared" si="23"/>
        <v/>
      </c>
      <c r="M131" s="242" t="str">
        <f t="shared" si="24"/>
        <v/>
      </c>
      <c r="N131" s="242" t="str">
        <f t="shared" si="34"/>
        <v/>
      </c>
      <c r="O131" s="242" t="str">
        <f t="shared" si="34"/>
        <v/>
      </c>
      <c r="P131" s="242" t="str">
        <f t="shared" si="34"/>
        <v/>
      </c>
      <c r="Q131" s="242" t="s">
        <v>71</v>
      </c>
      <c r="R131" s="276"/>
      <c r="S131" s="277"/>
      <c r="T131" s="243"/>
      <c r="U131" s="244"/>
      <c r="V131" s="245" t="str">
        <f t="shared" si="27"/>
        <v/>
      </c>
      <c r="W131" s="246" t="str">
        <f t="shared" si="28"/>
        <v/>
      </c>
      <c r="X131" s="247" t="str">
        <f t="shared" si="29"/>
        <v/>
      </c>
      <c r="Y131" s="248">
        <f>IF(ISBLANK(#REF!),"",LEN(L131)-LEN(SUBSTITUTE(L131," ",""))+1)</f>
        <v>1</v>
      </c>
      <c r="Z131" s="249">
        <f t="shared" si="30"/>
        <v>0</v>
      </c>
      <c r="AA131" s="248">
        <f t="shared" si="31"/>
        <v>0</v>
      </c>
      <c r="AB131" s="248">
        <f t="shared" si="32"/>
        <v>0</v>
      </c>
      <c r="AC131" s="94"/>
      <c r="AE131" s="151">
        <v>1</v>
      </c>
    </row>
    <row r="132" spans="3:31">
      <c r="C132" s="241" t="str">
        <f>IF(AND(F132&lt;&gt;"", LEN(TRIM(F132))&gt;0), MAX(C$21:C131)+1, "")</f>
        <v/>
      </c>
      <c r="D132" s="241" t="str" cm="1">
        <f t="array" ref="D132">IFERROR(INDEX($F$22:F$291, MATCH(ROW()-MIN(ROW($F$22:F$291))+1, $C$22:C$291, 0)), "")</f>
        <v/>
      </c>
      <c r="E132" s="278" t="str">
        <f>IFERROR(SUBSTITUTE(SUBSTITUTE(SUBSTITUTE(SUBSTITUTE(SUBSTITUTE(SUBSTITUTE(E131,",",";"),".",";"),";",";"),"-",";"),":",";"),"?",";"),E131)</f>
        <v/>
      </c>
      <c r="F132" s="271" t="str">
        <f>IFERROR(IF(LEN(E135)&gt;LEN(F130)+LEN(F131),LEFT(RIGHT(E135,LEN(E135)-LEN(F130)-LEN(F131)),FIND("¤",SUBSTITUTE(LEFT(RIGHT(E135,LEN(E135)-LEN(F130)-LEN(F131)),$H$20+1)," ","¤",LEN(LEFT(RIGHT(E135,LEN(E135)-LEN(F130)-LEN(F131)),$H$20+1))-LEN(SUBSTITUTE(LEFT(RIGHT(E135,LEN(E135)-LEN(F130)-LEN(F131)),$H$20+1)," ",""))))),""),"")</f>
        <v/>
      </c>
      <c r="G132" s="272" t="str">
        <f t="shared" si="26"/>
        <v xml:space="preserve"> ◄ 132</v>
      </c>
      <c r="H132" s="287"/>
      <c r="I132" s="287"/>
      <c r="J132" s="287"/>
      <c r="L132" s="157" t="str">
        <f t="shared" si="23"/>
        <v/>
      </c>
      <c r="M132" s="242" t="str">
        <f t="shared" si="24"/>
        <v/>
      </c>
      <c r="N132" s="242" t="str">
        <f t="shared" si="34"/>
        <v/>
      </c>
      <c r="O132" s="242" t="str">
        <f t="shared" si="34"/>
        <v/>
      </c>
      <c r="P132" s="242" t="str">
        <f t="shared" si="34"/>
        <v/>
      </c>
      <c r="Q132" s="242" t="s">
        <v>71</v>
      </c>
      <c r="R132" s="276"/>
      <c r="S132" s="277"/>
      <c r="T132" s="243"/>
      <c r="U132" s="244"/>
      <c r="V132" s="245" t="str">
        <f t="shared" si="27"/>
        <v/>
      </c>
      <c r="W132" s="246" t="str">
        <f t="shared" si="28"/>
        <v/>
      </c>
      <c r="X132" s="247" t="str">
        <f t="shared" si="29"/>
        <v/>
      </c>
      <c r="Y132" s="248">
        <f>IF(ISBLANK(#REF!),"",LEN(L132)-LEN(SUBSTITUTE(L132," ",""))+1)</f>
        <v>1</v>
      </c>
      <c r="Z132" s="249">
        <f t="shared" si="30"/>
        <v>0</v>
      </c>
      <c r="AA132" s="248">
        <f t="shared" si="31"/>
        <v>0</v>
      </c>
      <c r="AB132" s="248">
        <f t="shared" si="32"/>
        <v>0</v>
      </c>
      <c r="AC132" s="94"/>
      <c r="AE132" s="151">
        <v>1</v>
      </c>
    </row>
    <row r="133" spans="3:31">
      <c r="C133" s="241" t="str">
        <f>IF(AND(F133&lt;&gt;"", LEN(TRIM(F133))&gt;0), MAX(C$21:C132)+1, "")</f>
        <v/>
      </c>
      <c r="D133" s="241" t="str" cm="1">
        <f t="array" ref="D133">IFERROR(INDEX($F$22:F$291, MATCH(ROW()-MIN(ROW($F$22:F$291))+1, $C$22:C$291, 0)), "")</f>
        <v/>
      </c>
      <c r="E133" s="278" t="str">
        <f>IFERROR(SUBSTITUTE(E132,"."," "),E132)</f>
        <v/>
      </c>
      <c r="F133" s="271" t="str">
        <f>IFERROR(LEFT(RIGHT(E135,LEN(E135)-LEN(F130)-LEN(F131)-LEN(F132)),FIND("¤",SUBSTITUTE(LEFT(RIGHT(E135,LEN(E135)-LEN(F130)-LEN(F131)-LEN(F132)),$H$20+1)," ","¤",LEN(LEFT(RIGHT(E135,LEN(E135)-LEN(F130)-LEN(F131)-LEN(F132)),$H$20+1))-LEN(SUBSTITUTE(LEFT(RIGHT(E135,LEN(E135)-LEN(F130)-LEN(F131)-LEN(F132)),$H$20+1)," ",""))))),"")</f>
        <v/>
      </c>
      <c r="G133" s="272" t="str">
        <f t="shared" si="26"/>
        <v xml:space="preserve"> ◄ 133</v>
      </c>
      <c r="H133" s="287"/>
      <c r="I133" s="287"/>
      <c r="J133" s="287"/>
      <c r="L133" s="157" t="str">
        <f t="shared" si="23"/>
        <v/>
      </c>
      <c r="M133" s="242" t="str">
        <f t="shared" si="24"/>
        <v/>
      </c>
      <c r="N133" s="242" t="str">
        <f t="shared" si="34"/>
        <v/>
      </c>
      <c r="O133" s="242" t="str">
        <f t="shared" si="34"/>
        <v/>
      </c>
      <c r="P133" s="242" t="str">
        <f t="shared" si="34"/>
        <v/>
      </c>
      <c r="Q133" s="242" t="s">
        <v>71</v>
      </c>
      <c r="R133" s="276"/>
      <c r="S133" s="277"/>
      <c r="T133" s="243"/>
      <c r="U133" s="244"/>
      <c r="V133" s="245" t="str">
        <f t="shared" si="27"/>
        <v/>
      </c>
      <c r="W133" s="246" t="str">
        <f t="shared" si="28"/>
        <v/>
      </c>
      <c r="X133" s="247" t="str">
        <f t="shared" si="29"/>
        <v/>
      </c>
      <c r="Y133" s="248">
        <f>IF(ISBLANK(#REF!),"",LEN(L133)-LEN(SUBSTITUTE(L133," ",""))+1)</f>
        <v>1</v>
      </c>
      <c r="Z133" s="249">
        <f t="shared" si="30"/>
        <v>0</v>
      </c>
      <c r="AA133" s="248">
        <f t="shared" si="31"/>
        <v>0</v>
      </c>
      <c r="AB133" s="248">
        <f t="shared" si="32"/>
        <v>0</v>
      </c>
      <c r="AC133" s="94"/>
      <c r="AE133" s="151">
        <v>1</v>
      </c>
    </row>
    <row r="134" spans="3:31">
      <c r="C134" s="241" t="str">
        <f>IF(AND(F134&lt;&gt;"", LEN(TRIM(F134))&gt;0), MAX(C$21:C133)+1, "")</f>
        <v/>
      </c>
      <c r="D134" s="241" t="str" cm="1">
        <f t="array" ref="D134">IFERROR(INDEX($F$22:F$291, MATCH(ROW()-MIN(ROW($F$22:F$291))+1, $C$22:C$291, 0)), "")</f>
        <v/>
      </c>
      <c r="E134" s="279" t="str">
        <f>SUBSTITUTE(SUBSTITUTE(E133,";"," "),","," ")</f>
        <v/>
      </c>
      <c r="F134" s="271" t="str">
        <f>IFERROR(LEFT(RIGHT(E135,LEN(E135)-LEN(F130)-LEN(F131)-LEN(F132)-LEN(F133)),FIND("¤",SUBSTITUTE(LEFT(RIGHT(E135,LEN(E135)-LEN(F130)-LEN(F131)-LEN(F132)-LEN(F133)),$H$20+1)," ","¤",LEN(LEFT(RIGHT(E135,LEN(E135)-LEN(F130)-LEN(F131)-LEN(F132)-LEN(F133)),$H$20+1))-LEN(SUBSTITUTE(LEFT(RIGHT(E135,LEN(E135)-LEN(F130)-LEN(F131)-LEN(F132)-LEN(F133)),$H$20+1)," ",""))))),"")</f>
        <v/>
      </c>
      <c r="G134" s="272" t="str">
        <f t="shared" si="26"/>
        <v xml:space="preserve"> ◄ 134</v>
      </c>
      <c r="H134" s="287"/>
      <c r="I134" s="287"/>
      <c r="J134" s="287"/>
      <c r="L134" s="157" t="str">
        <f t="shared" si="23"/>
        <v/>
      </c>
      <c r="M134" s="242" t="str">
        <f t="shared" si="24"/>
        <v/>
      </c>
      <c r="N134" s="242" t="str">
        <f t="shared" si="34"/>
        <v/>
      </c>
      <c r="O134" s="242" t="str">
        <f t="shared" si="34"/>
        <v/>
      </c>
      <c r="P134" s="242" t="str">
        <f t="shared" si="34"/>
        <v/>
      </c>
      <c r="Q134" s="242" t="s">
        <v>71</v>
      </c>
      <c r="R134" s="276"/>
      <c r="S134" s="277"/>
      <c r="T134" s="243"/>
      <c r="U134" s="244"/>
      <c r="V134" s="245" t="str">
        <f t="shared" si="27"/>
        <v/>
      </c>
      <c r="W134" s="246" t="str">
        <f t="shared" si="28"/>
        <v/>
      </c>
      <c r="X134" s="247" t="str">
        <f t="shared" si="29"/>
        <v/>
      </c>
      <c r="Y134" s="248">
        <f>IF(ISBLANK(#REF!),"",LEN(L134)-LEN(SUBSTITUTE(L134," ",""))+1)</f>
        <v>1</v>
      </c>
      <c r="Z134" s="249">
        <f t="shared" si="30"/>
        <v>0</v>
      </c>
      <c r="AA134" s="248">
        <f t="shared" si="31"/>
        <v>0</v>
      </c>
      <c r="AB134" s="248">
        <f t="shared" si="32"/>
        <v>0</v>
      </c>
      <c r="AC134" s="94"/>
      <c r="AE134" s="151">
        <v>1</v>
      </c>
    </row>
    <row r="135" spans="3:31">
      <c r="C135" s="241" t="str">
        <f>IF(AND(F135&lt;&gt;"", LEN(TRIM(F135))&gt;0), MAX(C$21:C134)+1, "")</f>
        <v/>
      </c>
      <c r="D135" s="241" t="str" cm="1">
        <f t="array" ref="D135">IFERROR(INDEX($F$22:F$291, MATCH(ROW()-MIN(ROW($F$22:F$291))+1, $C$22:C$291, 0)), "")</f>
        <v/>
      </c>
      <c r="E135" s="280" t="str">
        <f>IFERROR(SUBSTITUTE(SUBSTITUTE(SUBSTITUTE(E134,"  "," "),"  "," "),"  "," "),E134)</f>
        <v/>
      </c>
      <c r="F135" s="271" t="str">
        <f>IF(LEN(E135) &gt; LEN(F130) + LEN(F131) + LEN(F132)+ LEN(F133) + LEN(F134), RIGHT(E135, LEN(E135) - LEN(F130) - LEN(F131) - LEN(F132) - LEN(F133) - LEN(F134)), "")</f>
        <v/>
      </c>
      <c r="G135" s="272" t="str">
        <f t="shared" si="26"/>
        <v xml:space="preserve"> ◄ 135</v>
      </c>
      <c r="H135" s="287"/>
      <c r="I135" s="287"/>
      <c r="J135" s="287"/>
      <c r="L135" s="157" t="str">
        <f t="shared" si="23"/>
        <v/>
      </c>
      <c r="M135" s="242" t="str">
        <f t="shared" si="24"/>
        <v/>
      </c>
      <c r="N135" s="242" t="str">
        <f t="shared" si="34"/>
        <v/>
      </c>
      <c r="O135" s="242" t="str">
        <f t="shared" si="34"/>
        <v/>
      </c>
      <c r="P135" s="242" t="str">
        <f t="shared" si="34"/>
        <v/>
      </c>
      <c r="Q135" s="242" t="s">
        <v>71</v>
      </c>
      <c r="R135" s="276"/>
      <c r="S135" s="277"/>
      <c r="T135" s="243"/>
      <c r="U135" s="244"/>
      <c r="V135" s="245" t="str">
        <f t="shared" si="27"/>
        <v/>
      </c>
      <c r="W135" s="246" t="str">
        <f t="shared" si="28"/>
        <v/>
      </c>
      <c r="X135" s="247" t="str">
        <f t="shared" si="29"/>
        <v/>
      </c>
      <c r="Y135" s="248">
        <f>IF(ISBLANK(#REF!),"",LEN(L135)-LEN(SUBSTITUTE(L135," ",""))+1)</f>
        <v>1</v>
      </c>
      <c r="Z135" s="249">
        <f t="shared" si="30"/>
        <v>0</v>
      </c>
      <c r="AA135" s="248">
        <f t="shared" si="31"/>
        <v>0</v>
      </c>
      <c r="AB135" s="248">
        <f t="shared" si="32"/>
        <v>0</v>
      </c>
      <c r="AC135" s="94"/>
      <c r="AE135" s="151">
        <v>1</v>
      </c>
    </row>
    <row r="136" spans="3:31">
      <c r="C136" s="241" t="str">
        <f>IF(AND(F136&lt;&gt;"", LEN(TRIM(F136))&gt;0), MAX(C$21:C135)+1, "")</f>
        <v/>
      </c>
      <c r="D136" s="241" t="str" cm="1">
        <f t="array" ref="D136">IFERROR(INDEX($F$22:F$291, MATCH(ROW()-MIN(ROW($F$22:F$291))+1, $C$22:C$291, 0)), "")</f>
        <v/>
      </c>
      <c r="E136" s="270" t="str">
        <f>(SUBSTITUTE(SUBSTITUTE(J41,CHAR(13)&amp;CHAR(10)," "),CHAR(10)," "))</f>
        <v/>
      </c>
      <c r="F136" s="281" t="str">
        <f>IF(LEN(E141)&lt;$H$20,E136,LEFT(E141,FIND("¤",SUBSTITUTE(LEFT(E141,$H$20+1)," ","¤",LEN(LEFT(E141,$H$20+1))-LEN(SUBSTITUTE(LEFT(E141,$H$20+1)," ",""))))))</f>
        <v/>
      </c>
      <c r="G136" s="282" t="str">
        <f t="shared" si="26"/>
        <v xml:space="preserve"> ◄ 136</v>
      </c>
      <c r="H136" s="287"/>
      <c r="I136" s="287"/>
      <c r="J136" s="287"/>
      <c r="L136" s="157" t="str">
        <f t="shared" si="23"/>
        <v/>
      </c>
      <c r="M136" s="242" t="str">
        <f t="shared" si="24"/>
        <v/>
      </c>
      <c r="N136" s="242" t="str">
        <f t="shared" si="34"/>
        <v/>
      </c>
      <c r="O136" s="242" t="str">
        <f t="shared" si="34"/>
        <v/>
      </c>
      <c r="P136" s="242" t="str">
        <f t="shared" si="34"/>
        <v/>
      </c>
      <c r="Q136" s="242" t="s">
        <v>71</v>
      </c>
      <c r="R136" s="276"/>
      <c r="S136" s="277"/>
      <c r="T136" s="243"/>
      <c r="U136" s="244"/>
      <c r="V136" s="245" t="str">
        <f t="shared" si="27"/>
        <v/>
      </c>
      <c r="W136" s="246" t="str">
        <f t="shared" si="28"/>
        <v/>
      </c>
      <c r="X136" s="247" t="str">
        <f t="shared" si="29"/>
        <v/>
      </c>
      <c r="Y136" s="248">
        <f>IF(ISBLANK(#REF!),"",LEN(L136)-LEN(SUBSTITUTE(L136," ",""))+1)</f>
        <v>1</v>
      </c>
      <c r="Z136" s="249">
        <f t="shared" si="30"/>
        <v>0</v>
      </c>
      <c r="AA136" s="248">
        <f t="shared" si="31"/>
        <v>0</v>
      </c>
      <c r="AB136" s="248">
        <f t="shared" si="32"/>
        <v>0</v>
      </c>
      <c r="AC136" s="94"/>
      <c r="AE136" s="151">
        <v>1</v>
      </c>
    </row>
    <row r="137" spans="3:31">
      <c r="C137" s="241" t="str">
        <f>IF(AND(F137&lt;&gt;"", LEN(TRIM(F137))&gt;0), MAX(C$21:C136)+1, "")</f>
        <v/>
      </c>
      <c r="D137" s="241" t="str" cm="1">
        <f t="array" ref="D137">IFERROR(INDEX($F$22:F$291, MATCH(ROW()-MIN(ROW($F$22:F$291))+1, $C$22:C$291, 0)), "")</f>
        <v/>
      </c>
      <c r="E137" s="283" t="str">
        <f>IFERROR(TRIM(SUBSTITUTE(SUBSTITUTE(SUBSTITUTE(SUBSTITUTE(SUBSTITUTE(E136," .",".")," ;",";")," :",":"),",",","),",","")),E136)</f>
        <v/>
      </c>
      <c r="F137" s="281" t="str">
        <f>IFERROR(IF(LEN(E141) &gt; LEN(F136), LEFT(RIGHT(E141, LEN(E141) - LEN(F136)), FIND("¤", SUBSTITUTE(LEFT(RIGHT(E141, LEN(E141) - LEN(F136)), $H$20+1), " ", "¤", LEN(LEFT(RIGHT(E141, LEN(E141) - LEN(F136)), $H$20+1)) - LEN(SUBSTITUTE(LEFT(RIGHT(E141, LEN(E141) - LEN(F136)), $H$20+1), " ", ""))))), ""), "")</f>
        <v/>
      </c>
      <c r="G137" s="282" t="str">
        <f t="shared" si="26"/>
        <v xml:space="preserve"> ◄ 137</v>
      </c>
      <c r="H137" s="287"/>
      <c r="I137" s="287"/>
      <c r="J137" s="287"/>
      <c r="L137" s="157" t="str">
        <f t="shared" si="23"/>
        <v/>
      </c>
      <c r="M137" s="242" t="str">
        <f t="shared" si="24"/>
        <v/>
      </c>
      <c r="N137" s="242" t="str">
        <f t="shared" si="34"/>
        <v/>
      </c>
      <c r="O137" s="242" t="str">
        <f t="shared" si="34"/>
        <v/>
      </c>
      <c r="P137" s="242" t="str">
        <f t="shared" si="34"/>
        <v/>
      </c>
      <c r="Q137" s="242" t="s">
        <v>71</v>
      </c>
      <c r="R137" s="276"/>
      <c r="S137" s="277"/>
      <c r="T137" s="243"/>
      <c r="U137" s="244"/>
      <c r="V137" s="245" t="str">
        <f t="shared" si="27"/>
        <v/>
      </c>
      <c r="W137" s="246" t="str">
        <f t="shared" si="28"/>
        <v/>
      </c>
      <c r="X137" s="247" t="str">
        <f t="shared" si="29"/>
        <v/>
      </c>
      <c r="Y137" s="248">
        <f>IF(ISBLANK(#REF!),"",LEN(L137)-LEN(SUBSTITUTE(L137," ",""))+1)</f>
        <v>1</v>
      </c>
      <c r="Z137" s="249">
        <f t="shared" si="30"/>
        <v>0</v>
      </c>
      <c r="AA137" s="248">
        <f t="shared" si="31"/>
        <v>0</v>
      </c>
      <c r="AB137" s="248">
        <f t="shared" si="32"/>
        <v>0</v>
      </c>
      <c r="AC137" s="94"/>
      <c r="AE137" s="151">
        <v>1</v>
      </c>
    </row>
    <row r="138" spans="3:31">
      <c r="C138" s="241" t="str">
        <f>IF(AND(F138&lt;&gt;"", LEN(TRIM(F138))&gt;0), MAX(C$21:C137)+1, "")</f>
        <v/>
      </c>
      <c r="D138" s="241" t="str" cm="1">
        <f t="array" ref="D138">IFERROR(INDEX($F$22:F$291, MATCH(ROW()-MIN(ROW($F$22:F$291))+1, $C$22:C$291, 0)), "")</f>
        <v/>
      </c>
      <c r="E138" s="283" t="str">
        <f>IFERROR(SUBSTITUTE(SUBSTITUTE(SUBSTITUTE(SUBSTITUTE(SUBSTITUTE(SUBSTITUTE(E137,",",";"),".",";"),";",";"),"-",";"),":",";"),"?",";"),E137)</f>
        <v/>
      </c>
      <c r="F138" s="281" t="str">
        <f>IFERROR(IF(LEN(E141)&gt;LEN(F136)+LEN(F137),LEFT(RIGHT(E141,LEN(E141)-LEN(F136)-LEN(F137)),FIND("¤",SUBSTITUTE(LEFT(RIGHT(E141,LEN(E141)-LEN(F136)-LEN(F137)),$H$20+1)," ","¤",LEN(LEFT(RIGHT(E141,LEN(E141)-LEN(F136)-LEN(F137)),$H$20+1))-LEN(SUBSTITUTE(LEFT(RIGHT(E141,LEN(E141)-LEN(F136)-LEN(F137)),$H$20+1)," ",""))))),""),"")</f>
        <v/>
      </c>
      <c r="G138" s="282" t="str">
        <f t="shared" si="26"/>
        <v xml:space="preserve"> ◄ 138</v>
      </c>
      <c r="H138" s="287"/>
      <c r="I138" s="287"/>
      <c r="J138" s="287"/>
      <c r="L138" s="157" t="str">
        <f t="shared" si="23"/>
        <v/>
      </c>
      <c r="M138" s="242" t="str">
        <f t="shared" si="24"/>
        <v/>
      </c>
      <c r="N138" s="242" t="str">
        <f t="shared" ref="N138:P173" si="35">IF(LEN(SUBSTITUTE(M138, N$18, "")) &lt; LEN(M138), SUBSTITUTE(M138, N$18, ""), M138)</f>
        <v/>
      </c>
      <c r="O138" s="242" t="str">
        <f t="shared" si="35"/>
        <v/>
      </c>
      <c r="P138" s="242" t="str">
        <f t="shared" si="35"/>
        <v/>
      </c>
      <c r="Q138" s="242" t="s">
        <v>71</v>
      </c>
      <c r="R138" s="276"/>
      <c r="S138" s="277"/>
      <c r="T138" s="243"/>
      <c r="U138" s="244"/>
      <c r="V138" s="245" t="str">
        <f t="shared" si="27"/>
        <v/>
      </c>
      <c r="W138" s="246" t="str">
        <f t="shared" si="28"/>
        <v/>
      </c>
      <c r="X138" s="247" t="str">
        <f t="shared" si="29"/>
        <v/>
      </c>
      <c r="Y138" s="248">
        <f>IF(ISBLANK(#REF!),"",LEN(L138)-LEN(SUBSTITUTE(L138," ",""))+1)</f>
        <v>1</v>
      </c>
      <c r="Z138" s="249">
        <f t="shared" si="30"/>
        <v>0</v>
      </c>
      <c r="AA138" s="248">
        <f t="shared" si="31"/>
        <v>0</v>
      </c>
      <c r="AB138" s="248">
        <f t="shared" si="32"/>
        <v>0</v>
      </c>
      <c r="AC138" s="94"/>
      <c r="AE138" s="151">
        <v>1</v>
      </c>
    </row>
    <row r="139" spans="3:31">
      <c r="C139" s="241" t="str">
        <f>IF(AND(F139&lt;&gt;"", LEN(TRIM(F139))&gt;0), MAX(C$21:C138)+1, "")</f>
        <v/>
      </c>
      <c r="D139" s="241" t="str" cm="1">
        <f t="array" ref="D139">IFERROR(INDEX($F$22:F$291, MATCH(ROW()-MIN(ROW($F$22:F$291))+1, $C$22:C$291, 0)), "")</f>
        <v/>
      </c>
      <c r="E139" s="283" t="str">
        <f>IFERROR(SUBSTITUTE(E138,"."," "),E138)</f>
        <v/>
      </c>
      <c r="F139" s="281" t="str">
        <f>IFERROR(LEFT(RIGHT(E141,LEN(E141)-LEN(F136)-LEN(F137)-LEN(F138)),FIND("¤",SUBSTITUTE(LEFT(RIGHT(E141,LEN(E141)-LEN(F136)-LEN(F137)-LEN(F138)),$H$20+1)," ","¤",LEN(LEFT(RIGHT(E141,LEN(E141)-LEN(F136)-LEN(F137)-LEN(F138)),$H$20+1))-LEN(SUBSTITUTE(LEFT(RIGHT(E141,LEN(E141)-LEN(F136)-LEN(F137)-LEN(F138)),$H$20+1)," ",""))))),"")</f>
        <v/>
      </c>
      <c r="G139" s="282" t="str">
        <f t="shared" si="26"/>
        <v xml:space="preserve"> ◄ 139</v>
      </c>
      <c r="H139" s="287"/>
      <c r="I139" s="287"/>
      <c r="J139" s="287"/>
      <c r="L139" s="157" t="str">
        <f t="shared" si="23"/>
        <v/>
      </c>
      <c r="M139" s="242" t="str">
        <f t="shared" si="24"/>
        <v/>
      </c>
      <c r="N139" s="242" t="str">
        <f t="shared" si="35"/>
        <v/>
      </c>
      <c r="O139" s="242" t="str">
        <f t="shared" si="35"/>
        <v/>
      </c>
      <c r="P139" s="242" t="str">
        <f t="shared" si="35"/>
        <v/>
      </c>
      <c r="Q139" s="242" t="s">
        <v>71</v>
      </c>
      <c r="R139" s="276"/>
      <c r="S139" s="277"/>
      <c r="T139" s="243"/>
      <c r="U139" s="244"/>
      <c r="V139" s="245" t="str">
        <f t="shared" si="27"/>
        <v/>
      </c>
      <c r="W139" s="246" t="str">
        <f t="shared" si="28"/>
        <v/>
      </c>
      <c r="X139" s="247" t="str">
        <f t="shared" si="29"/>
        <v/>
      </c>
      <c r="Y139" s="248">
        <f>IF(ISBLANK(#REF!),"",LEN(L139)-LEN(SUBSTITUTE(L139," ",""))+1)</f>
        <v>1</v>
      </c>
      <c r="Z139" s="249">
        <f t="shared" si="30"/>
        <v>0</v>
      </c>
      <c r="AA139" s="248">
        <f t="shared" si="31"/>
        <v>0</v>
      </c>
      <c r="AB139" s="248">
        <f t="shared" si="32"/>
        <v>0</v>
      </c>
      <c r="AC139" s="94"/>
      <c r="AE139" s="151">
        <v>1</v>
      </c>
    </row>
    <row r="140" spans="3:31">
      <c r="C140" s="241" t="str">
        <f>IF(AND(F140&lt;&gt;"", LEN(TRIM(F140))&gt;0), MAX(C$21:C139)+1, "")</f>
        <v/>
      </c>
      <c r="D140" s="241" t="str" cm="1">
        <f t="array" ref="D140">IFERROR(INDEX($F$22:F$291, MATCH(ROW()-MIN(ROW($F$22:F$291))+1, $C$22:C$291, 0)), "")</f>
        <v/>
      </c>
      <c r="E140" s="284" t="str">
        <f>SUBSTITUTE(SUBSTITUTE(E139,";"," "),","," ")</f>
        <v/>
      </c>
      <c r="F140" s="281" t="str">
        <f>IFERROR(LEFT(RIGHT(E141,LEN(E141)-LEN(F136)-LEN(F137)-LEN(F138)-LEN(F139)),FIND("¤",SUBSTITUTE(LEFT(RIGHT(E141,LEN(E141)-LEN(F136)-LEN(F137)-LEN(F138)-LEN(F139)),$H$20+1)," ","¤",LEN(LEFT(RIGHT(E141,LEN(E141)-LEN(F136)-LEN(F137)-LEN(F138)-LEN(F139)),$H$20+1))-LEN(SUBSTITUTE(LEFT(RIGHT(E141,LEN(E141)-LEN(F136)-LEN(F137)-LEN(F138)-LEN(F139)),$H$20+1)," ",""))))),"")</f>
        <v/>
      </c>
      <c r="G140" s="282" t="str">
        <f t="shared" si="26"/>
        <v xml:space="preserve"> ◄ 140</v>
      </c>
      <c r="H140" s="287"/>
      <c r="I140" s="287"/>
      <c r="J140" s="287"/>
      <c r="L140" s="157" t="str">
        <f t="shared" si="23"/>
        <v/>
      </c>
      <c r="M140" s="242" t="str">
        <f t="shared" si="24"/>
        <v/>
      </c>
      <c r="N140" s="242" t="str">
        <f t="shared" si="35"/>
        <v/>
      </c>
      <c r="O140" s="242" t="str">
        <f t="shared" si="35"/>
        <v/>
      </c>
      <c r="P140" s="242" t="str">
        <f t="shared" si="35"/>
        <v/>
      </c>
      <c r="Q140" s="242" t="s">
        <v>71</v>
      </c>
      <c r="R140" s="276"/>
      <c r="S140" s="277"/>
      <c r="T140" s="243"/>
      <c r="U140" s="244"/>
      <c r="V140" s="245" t="str">
        <f t="shared" si="27"/>
        <v/>
      </c>
      <c r="W140" s="246" t="str">
        <f t="shared" si="28"/>
        <v/>
      </c>
      <c r="X140" s="247" t="str">
        <f t="shared" si="29"/>
        <v/>
      </c>
      <c r="Y140" s="248">
        <f>IF(ISBLANK(#REF!),"",LEN(L140)-LEN(SUBSTITUTE(L140," ",""))+1)</f>
        <v>1</v>
      </c>
      <c r="Z140" s="249">
        <f t="shared" si="30"/>
        <v>0</v>
      </c>
      <c r="AA140" s="248">
        <f t="shared" si="31"/>
        <v>0</v>
      </c>
      <c r="AB140" s="248">
        <f t="shared" si="32"/>
        <v>0</v>
      </c>
      <c r="AC140" s="94"/>
      <c r="AE140" s="151">
        <v>1</v>
      </c>
    </row>
    <row r="141" spans="3:31">
      <c r="C141" s="241" t="str">
        <f>IF(AND(F141&lt;&gt;"", LEN(TRIM(F141))&gt;0), MAX(C$21:C140)+1, "")</f>
        <v/>
      </c>
      <c r="D141" s="241" t="str" cm="1">
        <f t="array" ref="D141">IFERROR(INDEX($F$22:F$291, MATCH(ROW()-MIN(ROW($F$22:F$291))+1, $C$22:C$291, 0)), "")</f>
        <v/>
      </c>
      <c r="E141" s="285" t="str">
        <f>IFERROR(SUBSTITUTE(SUBSTITUTE(SUBSTITUTE(E140,"  "," "),"  "," "),"  "," "),E140)</f>
        <v/>
      </c>
      <c r="F141" s="281" t="str">
        <f>IF(LEN(E141) &gt; LEN(F136) + LEN(F137) + LEN(F138)+ LEN(F139) + LEN(F140), RIGHT(E141, LEN(E141) - LEN(F136) - LEN(F137) - LEN(F138) - LEN(F139) - LEN(F140)), "")</f>
        <v/>
      </c>
      <c r="G141" s="282" t="str">
        <f t="shared" si="26"/>
        <v xml:space="preserve"> ◄ 141</v>
      </c>
      <c r="H141" s="287"/>
      <c r="I141" s="287"/>
      <c r="J141" s="287"/>
      <c r="L141" s="157" t="str">
        <f t="shared" si="23"/>
        <v/>
      </c>
      <c r="M141" s="242" t="str">
        <f t="shared" si="24"/>
        <v/>
      </c>
      <c r="N141" s="242" t="str">
        <f t="shared" si="35"/>
        <v/>
      </c>
      <c r="O141" s="242" t="str">
        <f t="shared" si="35"/>
        <v/>
      </c>
      <c r="P141" s="242" t="str">
        <f t="shared" si="35"/>
        <v/>
      </c>
      <c r="Q141" s="242" t="s">
        <v>71</v>
      </c>
      <c r="R141" s="276"/>
      <c r="S141" s="277"/>
      <c r="T141" s="243"/>
      <c r="U141" s="244"/>
      <c r="V141" s="245" t="str">
        <f t="shared" si="27"/>
        <v/>
      </c>
      <c r="W141" s="246" t="str">
        <f t="shared" si="28"/>
        <v/>
      </c>
      <c r="X141" s="247" t="str">
        <f t="shared" si="29"/>
        <v/>
      </c>
      <c r="Y141" s="248">
        <f>IF(ISBLANK(#REF!),"",LEN(L141)-LEN(SUBSTITUTE(L141," ",""))+1)</f>
        <v>1</v>
      </c>
      <c r="Z141" s="249">
        <f t="shared" si="30"/>
        <v>0</v>
      </c>
      <c r="AA141" s="248">
        <f t="shared" si="31"/>
        <v>0</v>
      </c>
      <c r="AB141" s="248">
        <f t="shared" si="32"/>
        <v>0</v>
      </c>
      <c r="AC141" s="94"/>
      <c r="AE141" s="151">
        <v>1</v>
      </c>
    </row>
    <row r="142" spans="3:31">
      <c r="C142" s="241" t="str">
        <f>IF(AND(F142&lt;&gt;"", LEN(TRIM(F142))&gt;0), MAX(C$21:C141)+1, "")</f>
        <v/>
      </c>
      <c r="D142" s="241" t="str" cm="1">
        <f t="array" ref="D142">IFERROR(INDEX($F$22:F$291, MATCH(ROW()-MIN(ROW($F$22:F$291))+1, $C$22:C$291, 0)), "")</f>
        <v/>
      </c>
      <c r="E142" s="270" t="str">
        <f>(SUBSTITUTE(SUBSTITUTE(J42,CHAR(13)&amp;CHAR(10)," "),CHAR(10)," "))</f>
        <v/>
      </c>
      <c r="F142" s="271" t="str">
        <f>IF(LEN(E147)&lt;$H$20,E142,LEFT(E147,FIND("¤",SUBSTITUTE(LEFT(E147,$H$20+1)," ","¤",LEN(LEFT(E147,$H$20+1))-LEN(SUBSTITUTE(LEFT(E147,$H$20+1)," ",""))))))</f>
        <v/>
      </c>
      <c r="G142" s="272" t="str">
        <f t="shared" si="26"/>
        <v xml:space="preserve"> ◄ 142</v>
      </c>
      <c r="H142" s="287"/>
      <c r="I142" s="287"/>
      <c r="J142" s="287"/>
      <c r="L142" s="157" t="str">
        <f t="shared" si="23"/>
        <v/>
      </c>
      <c r="M142" s="242" t="str">
        <f t="shared" si="24"/>
        <v/>
      </c>
      <c r="N142" s="242" t="str">
        <f t="shared" si="35"/>
        <v/>
      </c>
      <c r="O142" s="242" t="str">
        <f t="shared" si="35"/>
        <v/>
      </c>
      <c r="P142" s="242" t="str">
        <f t="shared" si="35"/>
        <v/>
      </c>
      <c r="Q142" s="242" t="s">
        <v>71</v>
      </c>
      <c r="R142" s="276"/>
      <c r="S142" s="277"/>
      <c r="T142" s="243"/>
      <c r="U142" s="244"/>
      <c r="V142" s="245" t="str">
        <f t="shared" si="27"/>
        <v/>
      </c>
      <c r="W142" s="246" t="str">
        <f t="shared" si="28"/>
        <v/>
      </c>
      <c r="X142" s="247" t="str">
        <f t="shared" si="29"/>
        <v/>
      </c>
      <c r="Y142" s="248">
        <f>IF(ISBLANK(#REF!),"",LEN(L142)-LEN(SUBSTITUTE(L142," ",""))+1)</f>
        <v>1</v>
      </c>
      <c r="Z142" s="249">
        <f t="shared" si="30"/>
        <v>0</v>
      </c>
      <c r="AA142" s="248">
        <f t="shared" si="31"/>
        <v>0</v>
      </c>
      <c r="AB142" s="248">
        <f t="shared" si="32"/>
        <v>0</v>
      </c>
      <c r="AC142" s="94"/>
      <c r="AE142" s="151">
        <v>1</v>
      </c>
    </row>
    <row r="143" spans="3:31">
      <c r="C143" s="241" t="str">
        <f>IF(AND(F143&lt;&gt;"", LEN(TRIM(F143))&gt;0), MAX(C$21:C142)+1, "")</f>
        <v/>
      </c>
      <c r="D143" s="241" t="str" cm="1">
        <f t="array" ref="D143">IFERROR(INDEX($F$22:F$291, MATCH(ROW()-MIN(ROW($F$22:F$291))+1, $C$22:C$291, 0)), "")</f>
        <v/>
      </c>
      <c r="E143" s="278" t="str">
        <f>IFERROR(TRIM(SUBSTITUTE(SUBSTITUTE(SUBSTITUTE(SUBSTITUTE(SUBSTITUTE(E142," .",".")," ;",";")," :",":"),",",","),",","")),E142)</f>
        <v/>
      </c>
      <c r="F143" s="271" t="str">
        <f>IFERROR(IF(LEN(E147) &gt; LEN(F142), LEFT(RIGHT(E147, LEN(E147) - LEN(F142)), FIND("¤", SUBSTITUTE(LEFT(RIGHT(E147, LEN(E147) - LEN(F142)), $H$20+1), " ", "¤", LEN(LEFT(RIGHT(E147, LEN(E147) - LEN(F142)), $H$20+1)) - LEN(SUBSTITUTE(LEFT(RIGHT(E147, LEN(E147) - LEN(F142)), $H$20+1), " ", ""))))), ""), "")</f>
        <v/>
      </c>
      <c r="G143" s="272" t="str">
        <f t="shared" si="26"/>
        <v xml:space="preserve"> ◄ 143</v>
      </c>
      <c r="H143" s="287"/>
      <c r="I143" s="287"/>
      <c r="J143" s="287"/>
      <c r="L143" s="157" t="str">
        <f t="shared" si="23"/>
        <v/>
      </c>
      <c r="M143" s="242" t="str">
        <f t="shared" si="24"/>
        <v/>
      </c>
      <c r="N143" s="242" t="str">
        <f t="shared" si="35"/>
        <v/>
      </c>
      <c r="O143" s="242" t="str">
        <f t="shared" si="35"/>
        <v/>
      </c>
      <c r="P143" s="242" t="str">
        <f t="shared" si="35"/>
        <v/>
      </c>
      <c r="Q143" s="242" t="s">
        <v>71</v>
      </c>
      <c r="R143" s="276"/>
      <c r="S143" s="277"/>
      <c r="T143" s="243"/>
      <c r="U143" s="244"/>
      <c r="V143" s="245" t="str">
        <f t="shared" si="27"/>
        <v/>
      </c>
      <c r="W143" s="246" t="str">
        <f t="shared" si="28"/>
        <v/>
      </c>
      <c r="X143" s="247" t="str">
        <f t="shared" si="29"/>
        <v/>
      </c>
      <c r="Y143" s="248">
        <f>IF(ISBLANK(#REF!),"",LEN(L143)-LEN(SUBSTITUTE(L143," ",""))+1)</f>
        <v>1</v>
      </c>
      <c r="Z143" s="249">
        <f t="shared" si="30"/>
        <v>0</v>
      </c>
      <c r="AA143" s="248">
        <f t="shared" si="31"/>
        <v>0</v>
      </c>
      <c r="AB143" s="248">
        <f t="shared" si="32"/>
        <v>0</v>
      </c>
      <c r="AC143" s="94"/>
      <c r="AE143" s="151">
        <v>1</v>
      </c>
    </row>
    <row r="144" spans="3:31">
      <c r="C144" s="241" t="str">
        <f>IF(AND(F144&lt;&gt;"", LEN(TRIM(F144))&gt;0), MAX(C$21:C143)+1, "")</f>
        <v/>
      </c>
      <c r="D144" s="241" t="str" cm="1">
        <f t="array" ref="D144">IFERROR(INDEX($F$22:F$291, MATCH(ROW()-MIN(ROW($F$22:F$291))+1, $C$22:C$291, 0)), "")</f>
        <v/>
      </c>
      <c r="E144" s="278" t="str">
        <f>IFERROR(SUBSTITUTE(SUBSTITUTE(SUBSTITUTE(SUBSTITUTE(SUBSTITUTE(SUBSTITUTE(E143,",",";"),".",";"),";",";"),"-",";"),":",";"),"?",";"),E143)</f>
        <v/>
      </c>
      <c r="F144" s="271" t="str">
        <f>IFERROR(IF(LEN(E147)&gt;LEN(F142)+LEN(F143),LEFT(RIGHT(E147,LEN(E147)-LEN(F142)-LEN(F143)),FIND("¤",SUBSTITUTE(LEFT(RIGHT(E147,LEN(E147)-LEN(F142)-LEN(F143)),$H$20+1)," ","¤",LEN(LEFT(RIGHT(E147,LEN(E147)-LEN(F142)-LEN(F143)),$H$20+1))-LEN(SUBSTITUTE(LEFT(RIGHT(E147,LEN(E147)-LEN(F142)-LEN(F143)),$H$20+1)," ",""))))),""),"")</f>
        <v/>
      </c>
      <c r="G144" s="272" t="str">
        <f t="shared" si="26"/>
        <v xml:space="preserve"> ◄ 144</v>
      </c>
      <c r="H144" s="287"/>
      <c r="I144" s="287"/>
      <c r="J144" s="287"/>
      <c r="L144" s="157" t="str">
        <f t="shared" si="23"/>
        <v/>
      </c>
      <c r="M144" s="242" t="str">
        <f t="shared" si="24"/>
        <v/>
      </c>
      <c r="N144" s="242" t="str">
        <f t="shared" si="35"/>
        <v/>
      </c>
      <c r="O144" s="242" t="str">
        <f t="shared" si="35"/>
        <v/>
      </c>
      <c r="P144" s="242" t="str">
        <f t="shared" si="35"/>
        <v/>
      </c>
      <c r="Q144" s="242" t="s">
        <v>71</v>
      </c>
      <c r="R144" s="276"/>
      <c r="S144" s="277"/>
      <c r="T144" s="243"/>
      <c r="U144" s="244"/>
      <c r="V144" s="245" t="str">
        <f t="shared" si="27"/>
        <v/>
      </c>
      <c r="W144" s="246" t="str">
        <f t="shared" si="28"/>
        <v/>
      </c>
      <c r="X144" s="247" t="str">
        <f t="shared" si="29"/>
        <v/>
      </c>
      <c r="Y144" s="248">
        <f>IF(ISBLANK(#REF!),"",LEN(L144)-LEN(SUBSTITUTE(L144," ",""))+1)</f>
        <v>1</v>
      </c>
      <c r="Z144" s="249">
        <f t="shared" si="30"/>
        <v>0</v>
      </c>
      <c r="AA144" s="248">
        <f t="shared" si="31"/>
        <v>0</v>
      </c>
      <c r="AB144" s="248">
        <f t="shared" si="32"/>
        <v>0</v>
      </c>
      <c r="AC144" s="94"/>
      <c r="AE144" s="151">
        <v>1</v>
      </c>
    </row>
    <row r="145" spans="3:31">
      <c r="C145" s="241" t="str">
        <f>IF(AND(F145&lt;&gt;"", LEN(TRIM(F145))&gt;0), MAX(C$21:C144)+1, "")</f>
        <v/>
      </c>
      <c r="D145" s="241" t="str" cm="1">
        <f t="array" ref="D145">IFERROR(INDEX($F$22:F$291, MATCH(ROW()-MIN(ROW($F$22:F$291))+1, $C$22:C$291, 0)), "")</f>
        <v/>
      </c>
      <c r="E145" s="278" t="str">
        <f>IFERROR(SUBSTITUTE(E144,"."," "),E144)</f>
        <v/>
      </c>
      <c r="F145" s="271" t="str">
        <f>IFERROR(LEFT(RIGHT(E147,LEN(E147)-LEN(F142)-LEN(F143)-LEN(F144)),FIND("¤",SUBSTITUTE(LEFT(RIGHT(E147,LEN(E147)-LEN(F142)-LEN(F143)-LEN(F144)),$H$20+1)," ","¤",LEN(LEFT(RIGHT(E147,LEN(E147)-LEN(F142)-LEN(F143)-LEN(F144)),$H$20+1))-LEN(SUBSTITUTE(LEFT(RIGHT(E147,LEN(E147)-LEN(F142)-LEN(F143)-LEN(F144)),$H$20+1)," ",""))))),"")</f>
        <v/>
      </c>
      <c r="G145" s="272" t="str">
        <f t="shared" si="26"/>
        <v xml:space="preserve"> ◄ 145</v>
      </c>
      <c r="H145" s="287"/>
      <c r="I145" s="287"/>
      <c r="J145" s="287"/>
      <c r="L145" s="157" t="str">
        <f t="shared" si="23"/>
        <v/>
      </c>
      <c r="M145" s="242" t="str">
        <f t="shared" si="24"/>
        <v/>
      </c>
      <c r="N145" s="242" t="str">
        <f t="shared" si="35"/>
        <v/>
      </c>
      <c r="O145" s="242" t="str">
        <f t="shared" si="35"/>
        <v/>
      </c>
      <c r="P145" s="242" t="str">
        <f t="shared" si="35"/>
        <v/>
      </c>
      <c r="Q145" s="242" t="s">
        <v>71</v>
      </c>
      <c r="R145" s="276"/>
      <c r="S145" s="277"/>
      <c r="T145" s="243"/>
      <c r="U145" s="244"/>
      <c r="V145" s="245" t="str">
        <f t="shared" si="27"/>
        <v/>
      </c>
      <c r="W145" s="246" t="str">
        <f t="shared" si="28"/>
        <v/>
      </c>
      <c r="X145" s="247" t="str">
        <f t="shared" si="29"/>
        <v/>
      </c>
      <c r="Y145" s="248">
        <f>IF(ISBLANK(#REF!),"",LEN(L145)-LEN(SUBSTITUTE(L145," ",""))+1)</f>
        <v>1</v>
      </c>
      <c r="Z145" s="249">
        <f t="shared" si="30"/>
        <v>0</v>
      </c>
      <c r="AA145" s="248">
        <f t="shared" si="31"/>
        <v>0</v>
      </c>
      <c r="AB145" s="248">
        <f t="shared" si="32"/>
        <v>0</v>
      </c>
      <c r="AC145" s="94"/>
      <c r="AE145" s="151">
        <v>1</v>
      </c>
    </row>
    <row r="146" spans="3:31">
      <c r="C146" s="241" t="str">
        <f>IF(AND(F146&lt;&gt;"", LEN(TRIM(F146))&gt;0), MAX(C$21:C145)+1, "")</f>
        <v/>
      </c>
      <c r="D146" s="241" t="str" cm="1">
        <f t="array" ref="D146">IFERROR(INDEX($F$22:F$291, MATCH(ROW()-MIN(ROW($F$22:F$291))+1, $C$22:C$291, 0)), "")</f>
        <v/>
      </c>
      <c r="E146" s="279" t="str">
        <f>SUBSTITUTE(SUBSTITUTE(E145,";"," "),","," ")</f>
        <v/>
      </c>
      <c r="F146" s="271" t="str">
        <f>IFERROR(LEFT(RIGHT(E147,LEN(E147)-LEN(F142)-LEN(F143)-LEN(F144)-LEN(F145)),FIND("¤",SUBSTITUTE(LEFT(RIGHT(E147,LEN(E147)-LEN(F142)-LEN(F143)-LEN(F144)-LEN(F145)),$H$20+1)," ","¤",LEN(LEFT(RIGHT(E147,LEN(E147)-LEN(F142)-LEN(F143)-LEN(F144)-LEN(F145)),$H$20+1))-LEN(SUBSTITUTE(LEFT(RIGHT(E147,LEN(E147)-LEN(F142)-LEN(F143)-LEN(F144)-LEN(F145)),$H$20+1)," ",""))))),"")</f>
        <v/>
      </c>
      <c r="G146" s="272" t="str">
        <f t="shared" si="26"/>
        <v xml:space="preserve"> ◄ 146</v>
      </c>
      <c r="H146" s="287"/>
      <c r="I146" s="287"/>
      <c r="J146" s="287"/>
      <c r="L146" s="157" t="str">
        <f t="shared" si="23"/>
        <v/>
      </c>
      <c r="M146" s="242" t="str">
        <f t="shared" si="24"/>
        <v/>
      </c>
      <c r="N146" s="242" t="str">
        <f t="shared" si="35"/>
        <v/>
      </c>
      <c r="O146" s="242" t="str">
        <f t="shared" si="35"/>
        <v/>
      </c>
      <c r="P146" s="242" t="str">
        <f t="shared" si="35"/>
        <v/>
      </c>
      <c r="Q146" s="242" t="s">
        <v>71</v>
      </c>
      <c r="R146" s="276"/>
      <c r="S146" s="277"/>
      <c r="T146" s="243"/>
      <c r="U146" s="244"/>
      <c r="V146" s="245" t="str">
        <f t="shared" si="27"/>
        <v/>
      </c>
      <c r="W146" s="246" t="str">
        <f t="shared" si="28"/>
        <v/>
      </c>
      <c r="X146" s="247" t="str">
        <f t="shared" si="29"/>
        <v/>
      </c>
      <c r="Y146" s="248">
        <f>IF(ISBLANK(#REF!),"",LEN(L146)-LEN(SUBSTITUTE(L146," ",""))+1)</f>
        <v>1</v>
      </c>
      <c r="Z146" s="249">
        <f t="shared" si="30"/>
        <v>0</v>
      </c>
      <c r="AA146" s="248">
        <f t="shared" si="31"/>
        <v>0</v>
      </c>
      <c r="AB146" s="248">
        <f t="shared" si="32"/>
        <v>0</v>
      </c>
      <c r="AC146" s="94"/>
      <c r="AE146" s="151">
        <v>1</v>
      </c>
    </row>
    <row r="147" spans="3:31">
      <c r="C147" s="241" t="str">
        <f>IF(AND(F147&lt;&gt;"", LEN(TRIM(F147))&gt;0), MAX(C$21:C146)+1, "")</f>
        <v/>
      </c>
      <c r="D147" s="241" t="str" cm="1">
        <f t="array" ref="D147">IFERROR(INDEX($F$22:F$291, MATCH(ROW()-MIN(ROW($F$22:F$291))+1, $C$22:C$291, 0)), "")</f>
        <v/>
      </c>
      <c r="E147" s="280" t="str">
        <f>IFERROR(SUBSTITUTE(SUBSTITUTE(SUBSTITUTE(E146,"  "," "),"  "," "),"  "," "),E146)</f>
        <v/>
      </c>
      <c r="F147" s="271" t="str">
        <f>IF(LEN(E147) &gt; LEN(F142) + LEN(F143) + LEN(F144)+ LEN(F145) + LEN(F146), RIGHT(E147, LEN(E147) - LEN(F142) - LEN(F143) - LEN(F144) - LEN(F145) - LEN(F146)), "")</f>
        <v/>
      </c>
      <c r="G147" s="272" t="str">
        <f t="shared" si="26"/>
        <v xml:space="preserve"> ◄ 147</v>
      </c>
      <c r="H147" s="287"/>
      <c r="I147" s="287"/>
      <c r="J147" s="287"/>
      <c r="L147" s="157" t="str">
        <f t="shared" si="23"/>
        <v/>
      </c>
      <c r="M147" s="242" t="str">
        <f t="shared" si="24"/>
        <v/>
      </c>
      <c r="N147" s="242" t="str">
        <f t="shared" si="35"/>
        <v/>
      </c>
      <c r="O147" s="242" t="str">
        <f t="shared" si="35"/>
        <v/>
      </c>
      <c r="P147" s="242" t="str">
        <f t="shared" si="35"/>
        <v/>
      </c>
      <c r="Q147" s="242" t="s">
        <v>71</v>
      </c>
      <c r="R147" s="276"/>
      <c r="S147" s="277"/>
      <c r="T147" s="243"/>
      <c r="U147" s="244"/>
      <c r="V147" s="245" t="str">
        <f t="shared" si="27"/>
        <v/>
      </c>
      <c r="W147" s="246" t="str">
        <f t="shared" si="28"/>
        <v/>
      </c>
      <c r="X147" s="247" t="str">
        <f t="shared" si="29"/>
        <v/>
      </c>
      <c r="Y147" s="248">
        <f>IF(ISBLANK(#REF!),"",LEN(L147)-LEN(SUBSTITUTE(L147," ",""))+1)</f>
        <v>1</v>
      </c>
      <c r="Z147" s="249">
        <f t="shared" si="30"/>
        <v>0</v>
      </c>
      <c r="AA147" s="248">
        <f t="shared" si="31"/>
        <v>0</v>
      </c>
      <c r="AB147" s="248">
        <f t="shared" si="32"/>
        <v>0</v>
      </c>
      <c r="AC147" s="94"/>
      <c r="AE147" s="151">
        <v>1</v>
      </c>
    </row>
    <row r="148" spans="3:31">
      <c r="C148" s="241" t="str">
        <f>IF(AND(F148&lt;&gt;"", LEN(TRIM(F148))&gt;0), MAX(C$21:C147)+1, "")</f>
        <v/>
      </c>
      <c r="D148" s="241" t="str" cm="1">
        <f t="array" ref="D148">IFERROR(INDEX($F$22:F$291, MATCH(ROW()-MIN(ROW($F$22:F$291))+1, $C$22:C$291, 0)), "")</f>
        <v/>
      </c>
      <c r="E148" s="270" t="str">
        <f>(SUBSTITUTE(SUBSTITUTE(J43,CHAR(13)&amp;CHAR(10)," "),CHAR(10)," "))</f>
        <v/>
      </c>
      <c r="F148" s="281" t="str">
        <f>IF(LEN(E153)&lt;$H$20,E148,LEFT(E153,FIND("¤",SUBSTITUTE(LEFT(E153,$H$20+1)," ","¤",LEN(LEFT(E153,$H$20+1))-LEN(SUBSTITUTE(LEFT(E153,$H$20+1)," ",""))))))</f>
        <v/>
      </c>
      <c r="G148" s="282" t="str">
        <f t="shared" si="26"/>
        <v xml:space="preserve"> ◄ 148</v>
      </c>
      <c r="H148" s="287"/>
      <c r="I148" s="287"/>
      <c r="J148" s="287"/>
      <c r="L148" s="157" t="str">
        <f t="shared" si="23"/>
        <v/>
      </c>
      <c r="M148" s="242" t="str">
        <f t="shared" si="24"/>
        <v/>
      </c>
      <c r="N148" s="242" t="str">
        <f t="shared" si="35"/>
        <v/>
      </c>
      <c r="O148" s="242" t="str">
        <f t="shared" si="35"/>
        <v/>
      </c>
      <c r="P148" s="242" t="str">
        <f t="shared" si="35"/>
        <v/>
      </c>
      <c r="Q148" s="242" t="s">
        <v>71</v>
      </c>
      <c r="R148" s="276"/>
      <c r="S148" s="277"/>
      <c r="T148" s="243"/>
      <c r="U148" s="244"/>
      <c r="V148" s="245" t="str">
        <f t="shared" si="27"/>
        <v/>
      </c>
      <c r="W148" s="246" t="str">
        <f t="shared" si="28"/>
        <v/>
      </c>
      <c r="X148" s="247" t="str">
        <f t="shared" si="29"/>
        <v/>
      </c>
      <c r="Y148" s="248">
        <f>IF(ISBLANK(#REF!),"",LEN(L148)-LEN(SUBSTITUTE(L148," ",""))+1)</f>
        <v>1</v>
      </c>
      <c r="Z148" s="249">
        <f t="shared" si="30"/>
        <v>0</v>
      </c>
      <c r="AA148" s="248">
        <f t="shared" si="31"/>
        <v>0</v>
      </c>
      <c r="AB148" s="248">
        <f t="shared" si="32"/>
        <v>0</v>
      </c>
      <c r="AC148" s="94"/>
      <c r="AE148" s="151">
        <v>1</v>
      </c>
    </row>
    <row r="149" spans="3:31">
      <c r="C149" s="241" t="str">
        <f>IF(AND(F149&lt;&gt;"", LEN(TRIM(F149))&gt;0), MAX(C$21:C148)+1, "")</f>
        <v/>
      </c>
      <c r="D149" s="241" t="str" cm="1">
        <f t="array" ref="D149">IFERROR(INDEX($F$22:F$291, MATCH(ROW()-MIN(ROW($F$22:F$291))+1, $C$22:C$291, 0)), "")</f>
        <v/>
      </c>
      <c r="E149" s="283" t="str">
        <f>IFERROR(TRIM(SUBSTITUTE(SUBSTITUTE(SUBSTITUTE(SUBSTITUTE(SUBSTITUTE(E148," .",".")," ;",";")," :",":"),",",","),",","")),E148)</f>
        <v/>
      </c>
      <c r="F149" s="281" t="str">
        <f>IFERROR(IF(LEN(E153) &gt; LEN(F148), LEFT(RIGHT(E153, LEN(E153) - LEN(F148)), FIND("¤", SUBSTITUTE(LEFT(RIGHT(E153, LEN(E153) - LEN(F148)), $H$20+1), " ", "¤", LEN(LEFT(RIGHT(E153, LEN(E153) - LEN(F148)), $H$20+1)) - LEN(SUBSTITUTE(LEFT(RIGHT(E153, LEN(E153) - LEN(F148)), $H$20+1), " ", ""))))), ""), "")</f>
        <v/>
      </c>
      <c r="G149" s="282" t="str">
        <f t="shared" si="26"/>
        <v xml:space="preserve"> ◄ 149</v>
      </c>
      <c r="H149" s="287"/>
      <c r="I149" s="287"/>
      <c r="J149" s="287"/>
      <c r="L149" s="157" t="str">
        <f t="shared" si="23"/>
        <v/>
      </c>
      <c r="M149" s="242" t="str">
        <f t="shared" si="24"/>
        <v/>
      </c>
      <c r="N149" s="242" t="str">
        <f t="shared" si="35"/>
        <v/>
      </c>
      <c r="O149" s="242" t="str">
        <f t="shared" si="35"/>
        <v/>
      </c>
      <c r="P149" s="242" t="str">
        <f t="shared" si="35"/>
        <v/>
      </c>
      <c r="Q149" s="242" t="s">
        <v>71</v>
      </c>
      <c r="R149" s="276"/>
      <c r="S149" s="277"/>
      <c r="T149" s="243"/>
      <c r="U149" s="244"/>
      <c r="V149" s="245" t="str">
        <f t="shared" si="27"/>
        <v/>
      </c>
      <c r="W149" s="246" t="str">
        <f t="shared" si="28"/>
        <v/>
      </c>
      <c r="X149" s="247" t="str">
        <f t="shared" si="29"/>
        <v/>
      </c>
      <c r="Y149" s="248">
        <f>IF(ISBLANK(#REF!),"",LEN(L149)-LEN(SUBSTITUTE(L149," ",""))+1)</f>
        <v>1</v>
      </c>
      <c r="Z149" s="249">
        <f t="shared" si="30"/>
        <v>0</v>
      </c>
      <c r="AA149" s="248">
        <f t="shared" si="31"/>
        <v>0</v>
      </c>
      <c r="AB149" s="248">
        <f t="shared" si="32"/>
        <v>0</v>
      </c>
      <c r="AC149" s="94"/>
      <c r="AE149" s="151">
        <v>1</v>
      </c>
    </row>
    <row r="150" spans="3:31">
      <c r="C150" s="241" t="str">
        <f>IF(AND(F150&lt;&gt;"", LEN(TRIM(F150))&gt;0), MAX(C$21:C149)+1, "")</f>
        <v/>
      </c>
      <c r="D150" s="241" t="str" cm="1">
        <f t="array" ref="D150">IFERROR(INDEX($F$22:F$291, MATCH(ROW()-MIN(ROW($F$22:F$291))+1, $C$22:C$291, 0)), "")</f>
        <v/>
      </c>
      <c r="E150" s="283" t="str">
        <f>IFERROR(SUBSTITUTE(SUBSTITUTE(SUBSTITUTE(SUBSTITUTE(SUBSTITUTE(SUBSTITUTE(E149,",",";"),".",";"),";",";"),"-",";"),":",";"),"?",";"),E149)</f>
        <v/>
      </c>
      <c r="F150" s="281" t="str">
        <f>IFERROR(IF(LEN(E153)&gt;LEN(F148)+LEN(F149),LEFT(RIGHT(E153,LEN(E153)-LEN(F148)-LEN(F149)),FIND("¤",SUBSTITUTE(LEFT(RIGHT(E153,LEN(E153)-LEN(F148)-LEN(F149)),$H$20+1)," ","¤",LEN(LEFT(RIGHT(E153,LEN(E153)-LEN(F148)-LEN(F149)),$H$20+1))-LEN(SUBSTITUTE(LEFT(RIGHT(E153,LEN(E153)-LEN(F148)-LEN(F149)),$H$20+1)," ",""))))),""),"")</f>
        <v/>
      </c>
      <c r="G150" s="282" t="str">
        <f t="shared" si="26"/>
        <v xml:space="preserve"> ◄ 150</v>
      </c>
      <c r="H150" s="287"/>
      <c r="I150" s="287"/>
      <c r="J150" s="287"/>
      <c r="L150" s="157" t="str">
        <f t="shared" ref="L150:L213" si="36">X150</f>
        <v/>
      </c>
      <c r="M150" s="242" t="str">
        <f t="shared" ref="M150:M213" si="37">IF(LEN(SUBSTITUTE(D150, M$18, "")) &lt; LEN(D150), SUBSTITUTE(D150, M$18, ""), D150)</f>
        <v/>
      </c>
      <c r="N150" s="242" t="str">
        <f t="shared" si="35"/>
        <v/>
      </c>
      <c r="O150" s="242" t="str">
        <f t="shared" si="35"/>
        <v/>
      </c>
      <c r="P150" s="242" t="str">
        <f t="shared" si="35"/>
        <v/>
      </c>
      <c r="Q150" s="242" t="s">
        <v>71</v>
      </c>
      <c r="R150" s="276"/>
      <c r="S150" s="277"/>
      <c r="T150" s="243"/>
      <c r="U150" s="244"/>
      <c r="V150" s="245" t="str">
        <f t="shared" si="27"/>
        <v/>
      </c>
      <c r="W150" s="246" t="str">
        <f t="shared" si="28"/>
        <v/>
      </c>
      <c r="X150" s="247" t="str">
        <f t="shared" si="29"/>
        <v/>
      </c>
      <c r="Y150" s="248">
        <f>IF(ISBLANK(#REF!),"",LEN(L150)-LEN(SUBSTITUTE(L150," ",""))+1)</f>
        <v>1</v>
      </c>
      <c r="Z150" s="249">
        <f t="shared" si="30"/>
        <v>0</v>
      </c>
      <c r="AA150" s="248">
        <f t="shared" si="31"/>
        <v>0</v>
      </c>
      <c r="AB150" s="248">
        <f t="shared" si="32"/>
        <v>0</v>
      </c>
      <c r="AC150" s="94"/>
      <c r="AE150" s="151">
        <v>1</v>
      </c>
    </row>
    <row r="151" spans="3:31">
      <c r="C151" s="241" t="str">
        <f>IF(AND(F151&lt;&gt;"", LEN(TRIM(F151))&gt;0), MAX(C$21:C150)+1, "")</f>
        <v/>
      </c>
      <c r="D151" s="241" t="str" cm="1">
        <f t="array" ref="D151">IFERROR(INDEX($F$22:F$291, MATCH(ROW()-MIN(ROW($F$22:F$291))+1, $C$22:C$291, 0)), "")</f>
        <v/>
      </c>
      <c r="E151" s="283" t="str">
        <f>IFERROR(SUBSTITUTE(E150,"."," "),E150)</f>
        <v/>
      </c>
      <c r="F151" s="281" t="str">
        <f>IFERROR(LEFT(RIGHT(E153,LEN(E153)-LEN(F148)-LEN(F149)-LEN(F150)),FIND("¤",SUBSTITUTE(LEFT(RIGHT(E153,LEN(E153)-LEN(F148)-LEN(F149)-LEN(F150)),$H$20+1)," ","¤",LEN(LEFT(RIGHT(E153,LEN(E153)-LEN(F148)-LEN(F149)-LEN(F150)),$H$20+1))-LEN(SUBSTITUTE(LEFT(RIGHT(E153,LEN(E153)-LEN(F148)-LEN(F149)-LEN(F150)),$H$20+1)," ",""))))),"")</f>
        <v/>
      </c>
      <c r="G151" s="282" t="str">
        <f t="shared" si="26"/>
        <v xml:space="preserve"> ◄ 151</v>
      </c>
      <c r="H151" s="287"/>
      <c r="I151" s="287"/>
      <c r="J151" s="287"/>
      <c r="L151" s="157" t="str">
        <f t="shared" si="36"/>
        <v/>
      </c>
      <c r="M151" s="242" t="str">
        <f t="shared" si="37"/>
        <v/>
      </c>
      <c r="N151" s="242" t="str">
        <f t="shared" si="35"/>
        <v/>
      </c>
      <c r="O151" s="242" t="str">
        <f t="shared" si="35"/>
        <v/>
      </c>
      <c r="P151" s="242" t="str">
        <f t="shared" si="35"/>
        <v/>
      </c>
      <c r="Q151" s="242" t="s">
        <v>71</v>
      </c>
      <c r="R151" s="276"/>
      <c r="S151" s="277"/>
      <c r="T151" s="243"/>
      <c r="U151" s="244"/>
      <c r="V151" s="245" t="str">
        <f t="shared" si="27"/>
        <v/>
      </c>
      <c r="W151" s="246" t="str">
        <f t="shared" si="28"/>
        <v/>
      </c>
      <c r="X151" s="247" t="str">
        <f t="shared" si="29"/>
        <v/>
      </c>
      <c r="Y151" s="248">
        <f>IF(ISBLANK(#REF!),"",LEN(L151)-LEN(SUBSTITUTE(L151," ",""))+1)</f>
        <v>1</v>
      </c>
      <c r="Z151" s="249">
        <f t="shared" si="30"/>
        <v>0</v>
      </c>
      <c r="AA151" s="248">
        <f t="shared" si="31"/>
        <v>0</v>
      </c>
      <c r="AB151" s="248">
        <f t="shared" si="32"/>
        <v>0</v>
      </c>
      <c r="AC151" s="94"/>
      <c r="AE151" s="151">
        <v>1</v>
      </c>
    </row>
    <row r="152" spans="3:31">
      <c r="C152" s="241" t="str">
        <f>IF(AND(F152&lt;&gt;"", LEN(TRIM(F152))&gt;0), MAX(C$21:C151)+1, "")</f>
        <v/>
      </c>
      <c r="D152" s="241" t="str" cm="1">
        <f t="array" ref="D152">IFERROR(INDEX($F$22:F$291, MATCH(ROW()-MIN(ROW($F$22:F$291))+1, $C$22:C$291, 0)), "")</f>
        <v/>
      </c>
      <c r="E152" s="284" t="str">
        <f>SUBSTITUTE(SUBSTITUTE(E151,";"," "),","," ")</f>
        <v/>
      </c>
      <c r="F152" s="281" t="str">
        <f>IFERROR(LEFT(RIGHT(E153,LEN(E153)-LEN(F148)-LEN(F149)-LEN(F150)-LEN(F151)),FIND("¤",SUBSTITUTE(LEFT(RIGHT(E153,LEN(E153)-LEN(F148)-LEN(F149)-LEN(F150)-LEN(F151)),$H$20+1)," ","¤",LEN(LEFT(RIGHT(E153,LEN(E153)-LEN(F148)-LEN(F149)-LEN(F150)-LEN(F151)),$H$20+1))-LEN(SUBSTITUTE(LEFT(RIGHT(E153,LEN(E153)-LEN(F148)-LEN(F149)-LEN(F150)-LEN(F151)),$H$20+1)," ",""))))),"")</f>
        <v/>
      </c>
      <c r="G152" s="282" t="str">
        <f t="shared" ref="G152:G215" si="38">" ◄ "&amp;ROW()</f>
        <v xml:space="preserve"> ◄ 152</v>
      </c>
      <c r="H152" s="287"/>
      <c r="I152" s="287"/>
      <c r="J152" s="287"/>
      <c r="L152" s="157" t="str">
        <f t="shared" si="36"/>
        <v/>
      </c>
      <c r="M152" s="242" t="str">
        <f t="shared" si="37"/>
        <v/>
      </c>
      <c r="N152" s="242" t="str">
        <f t="shared" si="35"/>
        <v/>
      </c>
      <c r="O152" s="242" t="str">
        <f t="shared" si="35"/>
        <v/>
      </c>
      <c r="P152" s="242" t="str">
        <f t="shared" si="35"/>
        <v/>
      </c>
      <c r="Q152" s="242" t="s">
        <v>71</v>
      </c>
      <c r="R152" s="276"/>
      <c r="S152" s="277"/>
      <c r="T152" s="243"/>
      <c r="U152" s="244"/>
      <c r="V152" s="245" t="str">
        <f t="shared" si="27"/>
        <v/>
      </c>
      <c r="W152" s="246" t="str">
        <f t="shared" si="28"/>
        <v/>
      </c>
      <c r="X152" s="247" t="str">
        <f t="shared" si="29"/>
        <v/>
      </c>
      <c r="Y152" s="248">
        <f>IF(ISBLANK(#REF!),"",LEN(L152)-LEN(SUBSTITUTE(L152," ",""))+1)</f>
        <v>1</v>
      </c>
      <c r="Z152" s="249">
        <f t="shared" si="30"/>
        <v>0</v>
      </c>
      <c r="AA152" s="248">
        <f t="shared" si="31"/>
        <v>0</v>
      </c>
      <c r="AB152" s="248">
        <f t="shared" si="32"/>
        <v>0</v>
      </c>
      <c r="AC152" s="94"/>
      <c r="AE152" s="151">
        <v>1</v>
      </c>
    </row>
    <row r="153" spans="3:31">
      <c r="C153" s="241" t="str">
        <f>IF(AND(F153&lt;&gt;"", LEN(TRIM(F153))&gt;0), MAX(C$21:C152)+1, "")</f>
        <v/>
      </c>
      <c r="D153" s="241" t="str" cm="1">
        <f t="array" ref="D153">IFERROR(INDEX($F$22:F$291, MATCH(ROW()-MIN(ROW($F$22:F$291))+1, $C$22:C$291, 0)), "")</f>
        <v/>
      </c>
      <c r="E153" s="285" t="str">
        <f>IFERROR(SUBSTITUTE(SUBSTITUTE(SUBSTITUTE(E152,"  "," "),"  "," "),"  "," "),E152)</f>
        <v/>
      </c>
      <c r="F153" s="281" t="str">
        <f>IF(LEN(E153) &gt; LEN(F148) + LEN(F149) + LEN(F150)+ LEN(F151) + LEN(F152), RIGHT(E153, LEN(E153) - LEN(F148) - LEN(F149) - LEN(F150) - LEN(F151) - LEN(F152)), "")</f>
        <v/>
      </c>
      <c r="G153" s="282" t="str">
        <f t="shared" si="38"/>
        <v xml:space="preserve"> ◄ 153</v>
      </c>
      <c r="H153" s="287"/>
      <c r="I153" s="287"/>
      <c r="J153" s="287"/>
      <c r="L153" s="157" t="str">
        <f t="shared" si="36"/>
        <v/>
      </c>
      <c r="M153" s="242" t="str">
        <f t="shared" si="37"/>
        <v/>
      </c>
      <c r="N153" s="242" t="str">
        <f t="shared" si="35"/>
        <v/>
      </c>
      <c r="O153" s="242" t="str">
        <f t="shared" si="35"/>
        <v/>
      </c>
      <c r="P153" s="242" t="str">
        <f t="shared" si="35"/>
        <v/>
      </c>
      <c r="Q153" s="242" t="s">
        <v>71</v>
      </c>
      <c r="R153" s="276"/>
      <c r="S153" s="277"/>
      <c r="T153" s="243"/>
      <c r="U153" s="244"/>
      <c r="V153" s="245" t="str">
        <f t="shared" si="27"/>
        <v/>
      </c>
      <c r="W153" s="246" t="str">
        <f t="shared" si="28"/>
        <v/>
      </c>
      <c r="X153" s="247" t="str">
        <f t="shared" si="29"/>
        <v/>
      </c>
      <c r="Y153" s="248">
        <f>IF(ISBLANK(#REF!),"",LEN(L153)-LEN(SUBSTITUTE(L153," ",""))+1)</f>
        <v>1</v>
      </c>
      <c r="Z153" s="249">
        <f t="shared" si="30"/>
        <v>0</v>
      </c>
      <c r="AA153" s="248">
        <f t="shared" si="31"/>
        <v>0</v>
      </c>
      <c r="AB153" s="248">
        <f t="shared" si="32"/>
        <v>0</v>
      </c>
      <c r="AC153" s="94"/>
      <c r="AE153" s="151">
        <v>1</v>
      </c>
    </row>
    <row r="154" spans="3:31">
      <c r="C154" s="241" t="str">
        <f>IF(AND(F154&lt;&gt;"", LEN(TRIM(F154))&gt;0), MAX(C$21:C153)+1, "")</f>
        <v/>
      </c>
      <c r="D154" s="241" t="str" cm="1">
        <f t="array" ref="D154">IFERROR(INDEX($F$22:F$291, MATCH(ROW()-MIN(ROW($F$22:F$291))+1, $C$22:C$291, 0)), "")</f>
        <v/>
      </c>
      <c r="E154" s="270" t="str">
        <f>(SUBSTITUTE(SUBSTITUTE(J44,CHAR(13)&amp;CHAR(10)," "),CHAR(10)," "))</f>
        <v/>
      </c>
      <c r="F154" s="271" t="str">
        <f>IF(LEN(E159)&lt;$H$20,E154,LEFT(E159,FIND("¤",SUBSTITUTE(LEFT(E159,$H$20+1)," ","¤",LEN(LEFT(E159,$H$20+1))-LEN(SUBSTITUTE(LEFT(E159,$H$20+1)," ",""))))))</f>
        <v/>
      </c>
      <c r="G154" s="272" t="str">
        <f t="shared" si="38"/>
        <v xml:space="preserve"> ◄ 154</v>
      </c>
      <c r="H154" s="287"/>
      <c r="I154" s="287"/>
      <c r="J154" s="287"/>
      <c r="L154" s="157" t="str">
        <f t="shared" si="36"/>
        <v/>
      </c>
      <c r="M154" s="242" t="str">
        <f t="shared" si="37"/>
        <v/>
      </c>
      <c r="N154" s="242" t="str">
        <f t="shared" si="35"/>
        <v/>
      </c>
      <c r="O154" s="242" t="str">
        <f t="shared" si="35"/>
        <v/>
      </c>
      <c r="P154" s="242" t="str">
        <f t="shared" si="35"/>
        <v/>
      </c>
      <c r="Q154" s="242" t="s">
        <v>71</v>
      </c>
      <c r="R154" s="276"/>
      <c r="S154" s="277"/>
      <c r="T154" s="243"/>
      <c r="U154" s="244"/>
      <c r="V154" s="245" t="str">
        <f t="shared" si="27"/>
        <v/>
      </c>
      <c r="W154" s="246" t="str">
        <f t="shared" si="28"/>
        <v/>
      </c>
      <c r="X154" s="247" t="str">
        <f t="shared" si="29"/>
        <v/>
      </c>
      <c r="Y154" s="248">
        <f>IF(ISBLANK(#REF!),"",LEN(L154)-LEN(SUBSTITUTE(L154," ",""))+1)</f>
        <v>1</v>
      </c>
      <c r="Z154" s="249">
        <f t="shared" si="30"/>
        <v>0</v>
      </c>
      <c r="AA154" s="248">
        <f t="shared" si="31"/>
        <v>0</v>
      </c>
      <c r="AB154" s="248">
        <f t="shared" si="32"/>
        <v>0</v>
      </c>
      <c r="AC154" s="94"/>
      <c r="AE154" s="151">
        <v>1</v>
      </c>
    </row>
    <row r="155" spans="3:31">
      <c r="C155" s="241" t="str">
        <f>IF(AND(F155&lt;&gt;"", LEN(TRIM(F155))&gt;0), MAX(C$21:C154)+1, "")</f>
        <v/>
      </c>
      <c r="D155" s="241" t="str" cm="1">
        <f t="array" ref="D155">IFERROR(INDEX($F$22:F$291, MATCH(ROW()-MIN(ROW($F$22:F$291))+1, $C$22:C$291, 0)), "")</f>
        <v/>
      </c>
      <c r="E155" s="278" t="str">
        <f>IFERROR(TRIM(SUBSTITUTE(SUBSTITUTE(SUBSTITUTE(SUBSTITUTE(SUBSTITUTE(E154," .",".")," ;",";")," :",":"),",",","),",","")),E154)</f>
        <v/>
      </c>
      <c r="F155" s="271" t="str">
        <f>IFERROR(IF(LEN(E159) &gt; LEN(F154), LEFT(RIGHT(E159, LEN(E159) - LEN(F154)), FIND("¤", SUBSTITUTE(LEFT(RIGHT(E159, LEN(E159) - LEN(F154)), $H$20+1), " ", "¤", LEN(LEFT(RIGHT(E159, LEN(E159) - LEN(F154)), $H$20+1)) - LEN(SUBSTITUTE(LEFT(RIGHT(E159, LEN(E159) - LEN(F154)), $H$20+1), " ", ""))))), ""), "")</f>
        <v/>
      </c>
      <c r="G155" s="272" t="str">
        <f t="shared" si="38"/>
        <v xml:space="preserve"> ◄ 155</v>
      </c>
      <c r="H155" s="287"/>
      <c r="I155" s="287"/>
      <c r="J155" s="287"/>
      <c r="L155" s="157" t="str">
        <f t="shared" si="36"/>
        <v/>
      </c>
      <c r="M155" s="242" t="str">
        <f t="shared" si="37"/>
        <v/>
      </c>
      <c r="N155" s="242" t="str">
        <f t="shared" si="35"/>
        <v/>
      </c>
      <c r="O155" s="242" t="str">
        <f t="shared" si="35"/>
        <v/>
      </c>
      <c r="P155" s="242" t="str">
        <f t="shared" si="35"/>
        <v/>
      </c>
      <c r="Q155" s="242" t="s">
        <v>71</v>
      </c>
      <c r="R155" s="276"/>
      <c r="S155" s="277"/>
      <c r="T155" s="243"/>
      <c r="U155" s="244"/>
      <c r="V155" s="245" t="str">
        <f t="shared" si="27"/>
        <v/>
      </c>
      <c r="W155" s="246" t="str">
        <f t="shared" si="28"/>
        <v/>
      </c>
      <c r="X155" s="247" t="str">
        <f t="shared" si="29"/>
        <v/>
      </c>
      <c r="Y155" s="248">
        <f>IF(ISBLANK(#REF!),"",LEN(L155)-LEN(SUBSTITUTE(L155," ",""))+1)</f>
        <v>1</v>
      </c>
      <c r="Z155" s="249">
        <f t="shared" si="30"/>
        <v>0</v>
      </c>
      <c r="AA155" s="248">
        <f t="shared" si="31"/>
        <v>0</v>
      </c>
      <c r="AB155" s="248">
        <f t="shared" si="32"/>
        <v>0</v>
      </c>
      <c r="AC155" s="94"/>
      <c r="AE155" s="151">
        <v>1</v>
      </c>
    </row>
    <row r="156" spans="3:31">
      <c r="C156" s="241" t="str">
        <f>IF(AND(F156&lt;&gt;"", LEN(TRIM(F156))&gt;0), MAX(C$21:C155)+1, "")</f>
        <v/>
      </c>
      <c r="D156" s="241" t="str" cm="1">
        <f t="array" ref="D156">IFERROR(INDEX($F$22:F$291, MATCH(ROW()-MIN(ROW($F$22:F$291))+1, $C$22:C$291, 0)), "")</f>
        <v/>
      </c>
      <c r="E156" s="278" t="str">
        <f>IFERROR(SUBSTITUTE(SUBSTITUTE(SUBSTITUTE(SUBSTITUTE(SUBSTITUTE(SUBSTITUTE(E155,",",";"),".",";"),";",";"),"-",";"),":",";"),"?",";"),E155)</f>
        <v/>
      </c>
      <c r="F156" s="271" t="str">
        <f>IFERROR(IF(LEN(E159)&gt;LEN(F154)+LEN(F155),LEFT(RIGHT(E159,LEN(E159)-LEN(F154)-LEN(F155)),FIND("¤",SUBSTITUTE(LEFT(RIGHT(E159,LEN(E159)-LEN(F154)-LEN(F155)),$H$20+1)," ","¤",LEN(LEFT(RIGHT(E159,LEN(E159)-LEN(F154)-LEN(F155)),$H$20+1))-LEN(SUBSTITUTE(LEFT(RIGHT(E159,LEN(E159)-LEN(F154)-LEN(F155)),$H$20+1)," ",""))))),""),"")</f>
        <v/>
      </c>
      <c r="G156" s="272" t="str">
        <f t="shared" si="38"/>
        <v xml:space="preserve"> ◄ 156</v>
      </c>
      <c r="H156" s="287"/>
      <c r="I156" s="287"/>
      <c r="J156" s="287"/>
      <c r="L156" s="157" t="str">
        <f t="shared" si="36"/>
        <v/>
      </c>
      <c r="M156" s="242" t="str">
        <f t="shared" si="37"/>
        <v/>
      </c>
      <c r="N156" s="242" t="str">
        <f t="shared" si="35"/>
        <v/>
      </c>
      <c r="O156" s="242" t="str">
        <f t="shared" si="35"/>
        <v/>
      </c>
      <c r="P156" s="242" t="str">
        <f t="shared" si="35"/>
        <v/>
      </c>
      <c r="Q156" s="242" t="s">
        <v>71</v>
      </c>
      <c r="R156" s="276"/>
      <c r="S156" s="277"/>
      <c r="T156" s="243"/>
      <c r="U156" s="244"/>
      <c r="V156" s="245" t="str">
        <f t="shared" si="27"/>
        <v/>
      </c>
      <c r="W156" s="246" t="str">
        <f t="shared" si="28"/>
        <v/>
      </c>
      <c r="X156" s="247" t="str">
        <f t="shared" si="29"/>
        <v/>
      </c>
      <c r="Y156" s="248">
        <f>IF(ISBLANK(#REF!),"",LEN(L156)-LEN(SUBSTITUTE(L156," ",""))+1)</f>
        <v>1</v>
      </c>
      <c r="Z156" s="249">
        <f t="shared" si="30"/>
        <v>0</v>
      </c>
      <c r="AA156" s="248">
        <f t="shared" si="31"/>
        <v>0</v>
      </c>
      <c r="AB156" s="248">
        <f t="shared" si="32"/>
        <v>0</v>
      </c>
      <c r="AC156" s="94"/>
      <c r="AE156" s="151">
        <v>1</v>
      </c>
    </row>
    <row r="157" spans="3:31">
      <c r="C157" s="241" t="str">
        <f>IF(AND(F157&lt;&gt;"", LEN(TRIM(F157))&gt;0), MAX(C$21:C156)+1, "")</f>
        <v/>
      </c>
      <c r="D157" s="241" t="str" cm="1">
        <f t="array" ref="D157">IFERROR(INDEX($F$22:F$291, MATCH(ROW()-MIN(ROW($F$22:F$291))+1, $C$22:C$291, 0)), "")</f>
        <v/>
      </c>
      <c r="E157" s="278" t="str">
        <f>IFERROR(SUBSTITUTE(E156,"."," "),E156)</f>
        <v/>
      </c>
      <c r="F157" s="271" t="str">
        <f>IFERROR(LEFT(RIGHT(E159,LEN(E159)-LEN(F154)-LEN(F155)-LEN(F156)),FIND("¤",SUBSTITUTE(LEFT(RIGHT(E159,LEN(E159)-LEN(F154)-LEN(F155)-LEN(F156)),$H$20+1)," ","¤",LEN(LEFT(RIGHT(E159,LEN(E159)-LEN(F154)-LEN(F155)-LEN(F156)),$H$20+1))-LEN(SUBSTITUTE(LEFT(RIGHT(E159,LEN(E159)-LEN(F154)-LEN(F155)-LEN(F156)),$H$20+1)," ",""))))),"")</f>
        <v/>
      </c>
      <c r="G157" s="272" t="str">
        <f t="shared" si="38"/>
        <v xml:space="preserve"> ◄ 157</v>
      </c>
      <c r="H157" s="287"/>
      <c r="I157" s="287"/>
      <c r="J157" s="287"/>
      <c r="L157" s="157" t="str">
        <f t="shared" si="36"/>
        <v/>
      </c>
      <c r="M157" s="242" t="str">
        <f t="shared" si="37"/>
        <v/>
      </c>
      <c r="N157" s="242" t="str">
        <f t="shared" si="35"/>
        <v/>
      </c>
      <c r="O157" s="242" t="str">
        <f t="shared" si="35"/>
        <v/>
      </c>
      <c r="P157" s="242" t="str">
        <f t="shared" si="35"/>
        <v/>
      </c>
      <c r="Q157" s="242" t="s">
        <v>71</v>
      </c>
      <c r="R157" s="276"/>
      <c r="S157" s="277"/>
      <c r="T157" s="243"/>
      <c r="U157" s="244"/>
      <c r="V157" s="245" t="str">
        <f t="shared" si="27"/>
        <v/>
      </c>
      <c r="W157" s="246" t="str">
        <f t="shared" si="28"/>
        <v/>
      </c>
      <c r="X157" s="247" t="str">
        <f t="shared" si="29"/>
        <v/>
      </c>
      <c r="Y157" s="248">
        <f>IF(ISBLANK(#REF!),"",LEN(L157)-LEN(SUBSTITUTE(L157," ",""))+1)</f>
        <v>1</v>
      </c>
      <c r="Z157" s="249">
        <f t="shared" si="30"/>
        <v>0</v>
      </c>
      <c r="AA157" s="248">
        <f t="shared" si="31"/>
        <v>0</v>
      </c>
      <c r="AB157" s="248">
        <f t="shared" si="32"/>
        <v>0</v>
      </c>
      <c r="AC157" s="94"/>
      <c r="AE157" s="151">
        <v>1</v>
      </c>
    </row>
    <row r="158" spans="3:31">
      <c r="C158" s="241" t="str">
        <f>IF(AND(F158&lt;&gt;"", LEN(TRIM(F158))&gt;0), MAX(C$21:C157)+1, "")</f>
        <v/>
      </c>
      <c r="D158" s="241" t="str" cm="1">
        <f t="array" ref="D158">IFERROR(INDEX($F$22:F$291, MATCH(ROW()-MIN(ROW($F$22:F$291))+1, $C$22:C$291, 0)), "")</f>
        <v/>
      </c>
      <c r="E158" s="279" t="str">
        <f>SUBSTITUTE(SUBSTITUTE(E157,";"," "),","," ")</f>
        <v/>
      </c>
      <c r="F158" s="271" t="str">
        <f>IFERROR(LEFT(RIGHT(E159,LEN(E159)-LEN(F154)-LEN(F155)-LEN(F156)-LEN(F157)),FIND("¤",SUBSTITUTE(LEFT(RIGHT(E159,LEN(E159)-LEN(F154)-LEN(F155)-LEN(F156)-LEN(F157)),$H$20+1)," ","¤",LEN(LEFT(RIGHT(E159,LEN(E159)-LEN(F154)-LEN(F155)-LEN(F156)-LEN(F157)),$H$20+1))-LEN(SUBSTITUTE(LEFT(RIGHT(E159,LEN(E159)-LEN(F154)-LEN(F155)-LEN(F156)-LEN(F157)),$H$20+1)," ",""))))),"")</f>
        <v/>
      </c>
      <c r="G158" s="272" t="str">
        <f t="shared" si="38"/>
        <v xml:space="preserve"> ◄ 158</v>
      </c>
      <c r="H158" s="287"/>
      <c r="I158" s="287"/>
      <c r="J158" s="287"/>
      <c r="L158" s="157" t="str">
        <f t="shared" si="36"/>
        <v/>
      </c>
      <c r="M158" s="242" t="str">
        <f t="shared" si="37"/>
        <v/>
      </c>
      <c r="N158" s="242" t="str">
        <f t="shared" si="35"/>
        <v/>
      </c>
      <c r="O158" s="242" t="str">
        <f t="shared" si="35"/>
        <v/>
      </c>
      <c r="P158" s="242" t="str">
        <f t="shared" si="35"/>
        <v/>
      </c>
      <c r="Q158" s="242" t="s">
        <v>71</v>
      </c>
      <c r="R158" s="276"/>
      <c r="S158" s="277"/>
      <c r="T158" s="243"/>
      <c r="U158" s="244"/>
      <c r="V158" s="245" t="str">
        <f t="shared" si="27"/>
        <v/>
      </c>
      <c r="W158" s="246" t="str">
        <f t="shared" si="28"/>
        <v/>
      </c>
      <c r="X158" s="247" t="str">
        <f t="shared" si="29"/>
        <v/>
      </c>
      <c r="Y158" s="248">
        <f>IF(ISBLANK(#REF!),"",LEN(L158)-LEN(SUBSTITUTE(L158," ",""))+1)</f>
        <v>1</v>
      </c>
      <c r="Z158" s="249">
        <f t="shared" si="30"/>
        <v>0</v>
      </c>
      <c r="AA158" s="248">
        <f t="shared" si="31"/>
        <v>0</v>
      </c>
      <c r="AB158" s="248">
        <f t="shared" si="32"/>
        <v>0</v>
      </c>
      <c r="AC158" s="94"/>
      <c r="AE158" s="151">
        <v>1</v>
      </c>
    </row>
    <row r="159" spans="3:31">
      <c r="C159" s="241" t="str">
        <f>IF(AND(F159&lt;&gt;"", LEN(TRIM(F159))&gt;0), MAX(C$21:C158)+1, "")</f>
        <v/>
      </c>
      <c r="D159" s="241" t="str" cm="1">
        <f t="array" ref="D159">IFERROR(INDEX($F$22:F$291, MATCH(ROW()-MIN(ROW($F$22:F$291))+1, $C$22:C$291, 0)), "")</f>
        <v/>
      </c>
      <c r="E159" s="280" t="str">
        <f>IFERROR(SUBSTITUTE(SUBSTITUTE(SUBSTITUTE(E158,"  "," "),"  "," "),"  "," "),E158)</f>
        <v/>
      </c>
      <c r="F159" s="271" t="str">
        <f>IF(LEN(E159) &gt; LEN(F154) + LEN(F155) + LEN(F156)+ LEN(F157) + LEN(F158), RIGHT(E159, LEN(E159) - LEN(F154) - LEN(F155) - LEN(F156) - LEN(F157) - LEN(F158)), "")</f>
        <v/>
      </c>
      <c r="G159" s="272" t="str">
        <f t="shared" si="38"/>
        <v xml:space="preserve"> ◄ 159</v>
      </c>
      <c r="H159" s="287"/>
      <c r="I159" s="287"/>
      <c r="J159" s="287"/>
      <c r="L159" s="157" t="str">
        <f t="shared" si="36"/>
        <v/>
      </c>
      <c r="M159" s="242" t="str">
        <f t="shared" si="37"/>
        <v/>
      </c>
      <c r="N159" s="242" t="str">
        <f t="shared" si="35"/>
        <v/>
      </c>
      <c r="O159" s="242" t="str">
        <f t="shared" si="35"/>
        <v/>
      </c>
      <c r="P159" s="242" t="str">
        <f t="shared" si="35"/>
        <v/>
      </c>
      <c r="Q159" s="242" t="s">
        <v>71</v>
      </c>
      <c r="R159" s="276"/>
      <c r="S159" s="277"/>
      <c r="T159" s="243"/>
      <c r="U159" s="244"/>
      <c r="V159" s="245" t="str">
        <f t="shared" si="27"/>
        <v/>
      </c>
      <c r="W159" s="246" t="str">
        <f t="shared" si="28"/>
        <v/>
      </c>
      <c r="X159" s="247" t="str">
        <f t="shared" si="29"/>
        <v/>
      </c>
      <c r="Y159" s="248">
        <f>IF(ISBLANK(#REF!),"",LEN(L159)-LEN(SUBSTITUTE(L159," ",""))+1)</f>
        <v>1</v>
      </c>
      <c r="Z159" s="249">
        <f t="shared" si="30"/>
        <v>0</v>
      </c>
      <c r="AA159" s="248">
        <f t="shared" si="31"/>
        <v>0</v>
      </c>
      <c r="AB159" s="248">
        <f t="shared" si="32"/>
        <v>0</v>
      </c>
      <c r="AC159" s="94"/>
      <c r="AE159" s="151">
        <v>1</v>
      </c>
    </row>
    <row r="160" spans="3:31">
      <c r="C160" s="241" t="str">
        <f>IF(AND(F160&lt;&gt;"", LEN(TRIM(F160))&gt;0), MAX(C$21:C159)+1, "")</f>
        <v/>
      </c>
      <c r="D160" s="241" t="str" cm="1">
        <f t="array" ref="D160">IFERROR(INDEX($F$22:F$291, MATCH(ROW()-MIN(ROW($F$22:F$291))+1, $C$22:C$291, 0)), "")</f>
        <v/>
      </c>
      <c r="E160" s="270" t="str">
        <f>(SUBSTITUTE(SUBSTITUTE(J45,CHAR(13)&amp;CHAR(10)," "),CHAR(10)," "))</f>
        <v/>
      </c>
      <c r="F160" s="281" t="str">
        <f>IF(LEN(E165)&lt;$H$20,E160,LEFT(E165,FIND("¤",SUBSTITUTE(LEFT(E165,$H$20+1)," ","¤",LEN(LEFT(E165,$H$20+1))-LEN(SUBSTITUTE(LEFT(E165,$H$20+1)," ",""))))))</f>
        <v/>
      </c>
      <c r="G160" s="282" t="str">
        <f t="shared" si="38"/>
        <v xml:space="preserve"> ◄ 160</v>
      </c>
      <c r="H160" s="287"/>
      <c r="I160" s="287"/>
      <c r="J160" s="287"/>
      <c r="L160" s="157" t="str">
        <f t="shared" si="36"/>
        <v/>
      </c>
      <c r="M160" s="242" t="str">
        <f t="shared" si="37"/>
        <v/>
      </c>
      <c r="N160" s="242" t="str">
        <f t="shared" si="35"/>
        <v/>
      </c>
      <c r="O160" s="242" t="str">
        <f t="shared" si="35"/>
        <v/>
      </c>
      <c r="P160" s="242" t="str">
        <f t="shared" si="35"/>
        <v/>
      </c>
      <c r="Q160" s="242" t="s">
        <v>71</v>
      </c>
      <c r="R160" s="276"/>
      <c r="S160" s="277"/>
      <c r="T160" s="243"/>
      <c r="U160" s="244"/>
      <c r="V160" s="245" t="str">
        <f t="shared" ref="V160:V223" si="39">IF(S160&lt;&gt;"", TRIM(SUBSTITUTE(SUBSTITUTE(P160, TRIM(R160), ""), TRIM(S160), "")), TRIM(SUBSTITUTE(P160, TRIM(R160), "")))</f>
        <v/>
      </c>
      <c r="W160" s="246" t="str">
        <f t="shared" ref="W160:W223" si="40">SUBSTITUTE(V160,T160,U160)</f>
        <v/>
      </c>
      <c r="X160" s="247" t="str">
        <f t="shared" ref="X160:X223" si="41">TRIM(SUBSTITUTE(W160,T160,U160))</f>
        <v/>
      </c>
      <c r="Y160" s="248">
        <f>IF(ISBLANK(#REF!),"",LEN(L160)-LEN(SUBSTITUTE(L160," ",""))+1)</f>
        <v>1</v>
      </c>
      <c r="Z160" s="249">
        <f t="shared" ref="Z160:Z223" si="42">AB160-AA160</f>
        <v>0</v>
      </c>
      <c r="AA160" s="248">
        <f t="shared" ref="AA160:AA223" si="43">LEN(TRIM(L160)) - LEN(SUBSTITUTE(TRIM(L160), " ", ""))</f>
        <v>0</v>
      </c>
      <c r="AB160" s="248">
        <f t="shared" ref="AB160:AB223" si="44">LEN(L160)</f>
        <v>0</v>
      </c>
      <c r="AC160" s="94"/>
      <c r="AE160" s="151">
        <v>1</v>
      </c>
    </row>
    <row r="161" spans="3:31">
      <c r="C161" s="241" t="str">
        <f>IF(AND(F161&lt;&gt;"", LEN(TRIM(F161))&gt;0), MAX(C$21:C160)+1, "")</f>
        <v/>
      </c>
      <c r="D161" s="241" t="str" cm="1">
        <f t="array" ref="D161">IFERROR(INDEX($F$22:F$291, MATCH(ROW()-MIN(ROW($F$22:F$291))+1, $C$22:C$291, 0)), "")</f>
        <v/>
      </c>
      <c r="E161" s="283" t="str">
        <f>IFERROR(TRIM(SUBSTITUTE(SUBSTITUTE(SUBSTITUTE(SUBSTITUTE(SUBSTITUTE(E160," .",".")," ;",";")," :",":"),",",","),",","")),E160)</f>
        <v/>
      </c>
      <c r="F161" s="281" t="str">
        <f>IFERROR(IF(LEN(E165) &gt; LEN(F160), LEFT(RIGHT(E165, LEN(E165) - LEN(F160)), FIND("¤", SUBSTITUTE(LEFT(RIGHT(E165, LEN(E165) - LEN(F160)), $H$20+1), " ", "¤", LEN(LEFT(RIGHT(E165, LEN(E165) - LEN(F160)), $H$20+1)) - LEN(SUBSTITUTE(LEFT(RIGHT(E165, LEN(E165) - LEN(F160)), $H$20+1), " ", ""))))), ""), "")</f>
        <v/>
      </c>
      <c r="G161" s="282" t="str">
        <f t="shared" si="38"/>
        <v xml:space="preserve"> ◄ 161</v>
      </c>
      <c r="H161" s="287"/>
      <c r="I161" s="287"/>
      <c r="J161" s="287"/>
      <c r="L161" s="157" t="str">
        <f t="shared" si="36"/>
        <v/>
      </c>
      <c r="M161" s="242" t="str">
        <f t="shared" si="37"/>
        <v/>
      </c>
      <c r="N161" s="242" t="str">
        <f t="shared" si="35"/>
        <v/>
      </c>
      <c r="O161" s="242" t="str">
        <f t="shared" si="35"/>
        <v/>
      </c>
      <c r="P161" s="242" t="str">
        <f t="shared" si="35"/>
        <v/>
      </c>
      <c r="Q161" s="242" t="s">
        <v>71</v>
      </c>
      <c r="R161" s="276"/>
      <c r="S161" s="277"/>
      <c r="T161" s="243"/>
      <c r="U161" s="244"/>
      <c r="V161" s="245" t="str">
        <f t="shared" si="39"/>
        <v/>
      </c>
      <c r="W161" s="246" t="str">
        <f t="shared" si="40"/>
        <v/>
      </c>
      <c r="X161" s="247" t="str">
        <f t="shared" si="41"/>
        <v/>
      </c>
      <c r="Y161" s="248">
        <f>IF(ISBLANK(#REF!),"",LEN(L161)-LEN(SUBSTITUTE(L161," ",""))+1)</f>
        <v>1</v>
      </c>
      <c r="Z161" s="249">
        <f t="shared" si="42"/>
        <v>0</v>
      </c>
      <c r="AA161" s="248">
        <f t="shared" si="43"/>
        <v>0</v>
      </c>
      <c r="AB161" s="248">
        <f t="shared" si="44"/>
        <v>0</v>
      </c>
      <c r="AC161" s="94"/>
      <c r="AE161" s="151">
        <v>1</v>
      </c>
    </row>
    <row r="162" spans="3:31">
      <c r="C162" s="241" t="str">
        <f>IF(AND(F162&lt;&gt;"", LEN(TRIM(F162))&gt;0), MAX(C$21:C161)+1, "")</f>
        <v/>
      </c>
      <c r="D162" s="241" t="str" cm="1">
        <f t="array" ref="D162">IFERROR(INDEX($F$22:F$291, MATCH(ROW()-MIN(ROW($F$22:F$291))+1, $C$22:C$291, 0)), "")</f>
        <v/>
      </c>
      <c r="E162" s="283" t="str">
        <f>IFERROR(SUBSTITUTE(SUBSTITUTE(SUBSTITUTE(SUBSTITUTE(SUBSTITUTE(SUBSTITUTE(E161,",",";"),".",";"),";",";"),"-",";"),":",";"),"?",";"),E161)</f>
        <v/>
      </c>
      <c r="F162" s="281" t="str">
        <f>IFERROR(IF(LEN(E165)&gt;LEN(F160)+LEN(F161),LEFT(RIGHT(E165,LEN(E165)-LEN(F160)-LEN(F161)),FIND("¤",SUBSTITUTE(LEFT(RIGHT(E165,LEN(E165)-LEN(F160)-LEN(F161)),$H$20+1)," ","¤",LEN(LEFT(RIGHT(E165,LEN(E165)-LEN(F160)-LEN(F161)),$H$20+1))-LEN(SUBSTITUTE(LEFT(RIGHT(E165,LEN(E165)-LEN(F160)-LEN(F161)),$H$20+1)," ",""))))),""),"")</f>
        <v/>
      </c>
      <c r="G162" s="282" t="str">
        <f t="shared" si="38"/>
        <v xml:space="preserve"> ◄ 162</v>
      </c>
      <c r="H162" s="287"/>
      <c r="I162" s="287"/>
      <c r="J162" s="287"/>
      <c r="L162" s="157" t="str">
        <f t="shared" si="36"/>
        <v/>
      </c>
      <c r="M162" s="242" t="str">
        <f t="shared" si="37"/>
        <v/>
      </c>
      <c r="N162" s="242" t="str">
        <f t="shared" si="35"/>
        <v/>
      </c>
      <c r="O162" s="242" t="str">
        <f t="shared" si="35"/>
        <v/>
      </c>
      <c r="P162" s="242" t="str">
        <f t="shared" si="35"/>
        <v/>
      </c>
      <c r="Q162" s="242" t="s">
        <v>71</v>
      </c>
      <c r="R162" s="276"/>
      <c r="S162" s="277"/>
      <c r="T162" s="243"/>
      <c r="U162" s="244"/>
      <c r="V162" s="245" t="str">
        <f t="shared" si="39"/>
        <v/>
      </c>
      <c r="W162" s="246" t="str">
        <f t="shared" si="40"/>
        <v/>
      </c>
      <c r="X162" s="247" t="str">
        <f t="shared" si="41"/>
        <v/>
      </c>
      <c r="Y162" s="248">
        <f>IF(ISBLANK(#REF!),"",LEN(L162)-LEN(SUBSTITUTE(L162," ",""))+1)</f>
        <v>1</v>
      </c>
      <c r="Z162" s="249">
        <f t="shared" si="42"/>
        <v>0</v>
      </c>
      <c r="AA162" s="248">
        <f t="shared" si="43"/>
        <v>0</v>
      </c>
      <c r="AB162" s="248">
        <f t="shared" si="44"/>
        <v>0</v>
      </c>
      <c r="AC162" s="94"/>
      <c r="AE162" s="151">
        <v>1</v>
      </c>
    </row>
    <row r="163" spans="3:31">
      <c r="C163" s="241" t="str">
        <f>IF(AND(F163&lt;&gt;"", LEN(TRIM(F163))&gt;0), MAX(C$21:C162)+1, "")</f>
        <v/>
      </c>
      <c r="D163" s="241" t="str" cm="1">
        <f t="array" ref="D163">IFERROR(INDEX($F$22:F$291, MATCH(ROW()-MIN(ROW($F$22:F$291))+1, $C$22:C$291, 0)), "")</f>
        <v/>
      </c>
      <c r="E163" s="283" t="str">
        <f>IFERROR(SUBSTITUTE(E162,"."," "),E162)</f>
        <v/>
      </c>
      <c r="F163" s="281" t="str">
        <f>IFERROR(LEFT(RIGHT(E165,LEN(E165)-LEN(F160)-LEN(F161)-LEN(F162)),FIND("¤",SUBSTITUTE(LEFT(RIGHT(E165,LEN(E165)-LEN(F160)-LEN(F161)-LEN(F162)),$H$20+1)," ","¤",LEN(LEFT(RIGHT(E165,LEN(E165)-LEN(F160)-LEN(F161)-LEN(F162)),$H$20+1))-LEN(SUBSTITUTE(LEFT(RIGHT(E165,LEN(E165)-LEN(F160)-LEN(F161)-LEN(F162)),$H$20+1)," ",""))))),"")</f>
        <v/>
      </c>
      <c r="G163" s="282" t="str">
        <f t="shared" si="38"/>
        <v xml:space="preserve"> ◄ 163</v>
      </c>
      <c r="H163" s="287"/>
      <c r="I163" s="287"/>
      <c r="J163" s="287"/>
      <c r="L163" s="157" t="str">
        <f t="shared" si="36"/>
        <v/>
      </c>
      <c r="M163" s="242" t="str">
        <f t="shared" si="37"/>
        <v/>
      </c>
      <c r="N163" s="242" t="str">
        <f t="shared" si="35"/>
        <v/>
      </c>
      <c r="O163" s="242" t="str">
        <f t="shared" si="35"/>
        <v/>
      </c>
      <c r="P163" s="242" t="str">
        <f t="shared" si="35"/>
        <v/>
      </c>
      <c r="Q163" s="242" t="s">
        <v>71</v>
      </c>
      <c r="R163" s="276"/>
      <c r="S163" s="277"/>
      <c r="T163" s="243"/>
      <c r="U163" s="244"/>
      <c r="V163" s="245" t="str">
        <f t="shared" si="39"/>
        <v/>
      </c>
      <c r="W163" s="246" t="str">
        <f t="shared" si="40"/>
        <v/>
      </c>
      <c r="X163" s="247" t="str">
        <f t="shared" si="41"/>
        <v/>
      </c>
      <c r="Y163" s="248">
        <f>IF(ISBLANK(#REF!),"",LEN(L163)-LEN(SUBSTITUTE(L163," ",""))+1)</f>
        <v>1</v>
      </c>
      <c r="Z163" s="249">
        <f t="shared" si="42"/>
        <v>0</v>
      </c>
      <c r="AA163" s="248">
        <f t="shared" si="43"/>
        <v>0</v>
      </c>
      <c r="AB163" s="248">
        <f t="shared" si="44"/>
        <v>0</v>
      </c>
      <c r="AC163" s="94"/>
      <c r="AE163" s="151">
        <v>1</v>
      </c>
    </row>
    <row r="164" spans="3:31">
      <c r="C164" s="241" t="str">
        <f>IF(AND(F164&lt;&gt;"", LEN(TRIM(F164))&gt;0), MAX(C$21:C163)+1, "")</f>
        <v/>
      </c>
      <c r="D164" s="241" t="str" cm="1">
        <f t="array" ref="D164">IFERROR(INDEX($F$22:F$291, MATCH(ROW()-MIN(ROW($F$22:F$291))+1, $C$22:C$291, 0)), "")</f>
        <v/>
      </c>
      <c r="E164" s="284" t="str">
        <f>SUBSTITUTE(SUBSTITUTE(E163,";"," "),","," ")</f>
        <v/>
      </c>
      <c r="F164" s="281" t="str">
        <f>IFERROR(LEFT(RIGHT(E165,LEN(E165)-LEN(F160)-LEN(F161)-LEN(F162)-LEN(F163)),FIND("¤",SUBSTITUTE(LEFT(RIGHT(E165,LEN(E165)-LEN(F160)-LEN(F161)-LEN(F162)-LEN(F163)),$H$20+1)," ","¤",LEN(LEFT(RIGHT(E165,LEN(E165)-LEN(F160)-LEN(F161)-LEN(F162)-LEN(F163)),$H$20+1))-LEN(SUBSTITUTE(LEFT(RIGHT(E165,LEN(E165)-LEN(F160)-LEN(F161)-LEN(F162)-LEN(F163)),$H$20+1)," ",""))))),"")</f>
        <v/>
      </c>
      <c r="G164" s="282" t="str">
        <f t="shared" si="38"/>
        <v xml:space="preserve"> ◄ 164</v>
      </c>
      <c r="H164" s="287"/>
      <c r="I164" s="287"/>
      <c r="J164" s="287"/>
      <c r="L164" s="157" t="str">
        <f t="shared" si="36"/>
        <v/>
      </c>
      <c r="M164" s="242" t="str">
        <f t="shared" si="37"/>
        <v/>
      </c>
      <c r="N164" s="242" t="str">
        <f t="shared" si="35"/>
        <v/>
      </c>
      <c r="O164" s="242" t="str">
        <f t="shared" si="35"/>
        <v/>
      </c>
      <c r="P164" s="242" t="str">
        <f t="shared" si="35"/>
        <v/>
      </c>
      <c r="Q164" s="242" t="s">
        <v>71</v>
      </c>
      <c r="R164" s="276"/>
      <c r="S164" s="277"/>
      <c r="T164" s="243"/>
      <c r="U164" s="244"/>
      <c r="V164" s="245" t="str">
        <f t="shared" si="39"/>
        <v/>
      </c>
      <c r="W164" s="246" t="str">
        <f t="shared" si="40"/>
        <v/>
      </c>
      <c r="X164" s="247" t="str">
        <f t="shared" si="41"/>
        <v/>
      </c>
      <c r="Y164" s="248">
        <f>IF(ISBLANK(#REF!),"",LEN(L164)-LEN(SUBSTITUTE(L164," ",""))+1)</f>
        <v>1</v>
      </c>
      <c r="Z164" s="249">
        <f t="shared" si="42"/>
        <v>0</v>
      </c>
      <c r="AA164" s="248">
        <f t="shared" si="43"/>
        <v>0</v>
      </c>
      <c r="AB164" s="248">
        <f t="shared" si="44"/>
        <v>0</v>
      </c>
      <c r="AC164" s="94"/>
      <c r="AE164" s="151">
        <v>1</v>
      </c>
    </row>
    <row r="165" spans="3:31">
      <c r="C165" s="241" t="str">
        <f>IF(AND(F165&lt;&gt;"", LEN(TRIM(F165))&gt;0), MAX(C$21:C164)+1, "")</f>
        <v/>
      </c>
      <c r="D165" s="241" t="str" cm="1">
        <f t="array" ref="D165">IFERROR(INDEX($F$22:F$291, MATCH(ROW()-MIN(ROW($F$22:F$291))+1, $C$22:C$291, 0)), "")</f>
        <v/>
      </c>
      <c r="E165" s="285" t="str">
        <f>IFERROR(SUBSTITUTE(SUBSTITUTE(SUBSTITUTE(E164,"  "," "),"  "," "),"  "," "),E164)</f>
        <v/>
      </c>
      <c r="F165" s="281" t="str">
        <f>IF(LEN(E165) &gt; LEN(F160) + LEN(F161) + LEN(F162)+ LEN(F163) + LEN(F164), RIGHT(E165, LEN(E165) - LEN(F160) - LEN(F161) - LEN(F162) - LEN(F163) - LEN(F164)), "")</f>
        <v/>
      </c>
      <c r="G165" s="282" t="str">
        <f t="shared" si="38"/>
        <v xml:space="preserve"> ◄ 165</v>
      </c>
      <c r="H165" s="287"/>
      <c r="I165" s="287"/>
      <c r="J165" s="287"/>
      <c r="L165" s="157" t="str">
        <f t="shared" si="36"/>
        <v/>
      </c>
      <c r="M165" s="242" t="str">
        <f t="shared" si="37"/>
        <v/>
      </c>
      <c r="N165" s="242" t="str">
        <f t="shared" si="35"/>
        <v/>
      </c>
      <c r="O165" s="242" t="str">
        <f t="shared" si="35"/>
        <v/>
      </c>
      <c r="P165" s="242" t="str">
        <f t="shared" si="35"/>
        <v/>
      </c>
      <c r="Q165" s="242" t="s">
        <v>71</v>
      </c>
      <c r="R165" s="276"/>
      <c r="S165" s="277"/>
      <c r="T165" s="243"/>
      <c r="U165" s="244"/>
      <c r="V165" s="245" t="str">
        <f t="shared" si="39"/>
        <v/>
      </c>
      <c r="W165" s="246" t="str">
        <f t="shared" si="40"/>
        <v/>
      </c>
      <c r="X165" s="247" t="str">
        <f t="shared" si="41"/>
        <v/>
      </c>
      <c r="Y165" s="248">
        <f>IF(ISBLANK(#REF!),"",LEN(L165)-LEN(SUBSTITUTE(L165," ",""))+1)</f>
        <v>1</v>
      </c>
      <c r="Z165" s="249">
        <f t="shared" si="42"/>
        <v>0</v>
      </c>
      <c r="AA165" s="248">
        <f t="shared" si="43"/>
        <v>0</v>
      </c>
      <c r="AB165" s="248">
        <f t="shared" si="44"/>
        <v>0</v>
      </c>
      <c r="AC165" s="94"/>
      <c r="AE165" s="151">
        <v>1</v>
      </c>
    </row>
    <row r="166" spans="3:31">
      <c r="C166" s="241" t="str">
        <f>IF(AND(F166&lt;&gt;"", LEN(TRIM(F166))&gt;0), MAX(C$21:C165)+1, "")</f>
        <v/>
      </c>
      <c r="D166" s="241" t="str" cm="1">
        <f t="array" ref="D166">IFERROR(INDEX($F$22:F$291, MATCH(ROW()-MIN(ROW($F$22:F$291))+1, $C$22:C$291, 0)), "")</f>
        <v/>
      </c>
      <c r="E166" s="270" t="str">
        <f>(SUBSTITUTE(SUBSTITUTE(J46,CHAR(13)&amp;CHAR(10)," "),CHAR(10)," "))</f>
        <v/>
      </c>
      <c r="F166" s="271" t="str">
        <f>IF(LEN(E171)&lt;$H$20,E166,LEFT(E171,FIND("¤",SUBSTITUTE(LEFT(E171,$H$20+1)," ","¤",LEN(LEFT(E171,$H$20+1))-LEN(SUBSTITUTE(LEFT(E171,$H$20+1)," ",""))))))</f>
        <v/>
      </c>
      <c r="G166" s="272" t="str">
        <f t="shared" si="38"/>
        <v xml:space="preserve"> ◄ 166</v>
      </c>
      <c r="H166" s="287"/>
      <c r="I166" s="287"/>
      <c r="J166" s="287"/>
      <c r="L166" s="157" t="str">
        <f t="shared" si="36"/>
        <v/>
      </c>
      <c r="M166" s="242" t="str">
        <f t="shared" si="37"/>
        <v/>
      </c>
      <c r="N166" s="242" t="str">
        <f t="shared" si="35"/>
        <v/>
      </c>
      <c r="O166" s="242" t="str">
        <f t="shared" si="35"/>
        <v/>
      </c>
      <c r="P166" s="242" t="str">
        <f t="shared" si="35"/>
        <v/>
      </c>
      <c r="Q166" s="242" t="s">
        <v>71</v>
      </c>
      <c r="R166" s="276"/>
      <c r="S166" s="277"/>
      <c r="T166" s="243"/>
      <c r="U166" s="244"/>
      <c r="V166" s="245" t="str">
        <f t="shared" si="39"/>
        <v/>
      </c>
      <c r="W166" s="246" t="str">
        <f t="shared" si="40"/>
        <v/>
      </c>
      <c r="X166" s="247" t="str">
        <f t="shared" si="41"/>
        <v/>
      </c>
      <c r="Y166" s="248">
        <f>IF(ISBLANK(#REF!),"",LEN(L166)-LEN(SUBSTITUTE(L166," ",""))+1)</f>
        <v>1</v>
      </c>
      <c r="Z166" s="249">
        <f t="shared" si="42"/>
        <v>0</v>
      </c>
      <c r="AA166" s="248">
        <f t="shared" si="43"/>
        <v>0</v>
      </c>
      <c r="AB166" s="248">
        <f t="shared" si="44"/>
        <v>0</v>
      </c>
      <c r="AC166" s="94"/>
      <c r="AE166" s="151">
        <v>1</v>
      </c>
    </row>
    <row r="167" spans="3:31">
      <c r="C167" s="241" t="str">
        <f>IF(AND(F167&lt;&gt;"", LEN(TRIM(F167))&gt;0), MAX(C$21:C166)+1, "")</f>
        <v/>
      </c>
      <c r="D167" s="241" t="str" cm="1">
        <f t="array" ref="D167">IFERROR(INDEX($F$22:F$291, MATCH(ROW()-MIN(ROW($F$22:F$291))+1, $C$22:C$291, 0)), "")</f>
        <v/>
      </c>
      <c r="E167" s="278" t="str">
        <f>IFERROR(TRIM(SUBSTITUTE(SUBSTITUTE(SUBSTITUTE(SUBSTITUTE(SUBSTITUTE(E166," .",".")," ;",";")," :",":"),",",","),",","")),E166)</f>
        <v/>
      </c>
      <c r="F167" s="271" t="str">
        <f>IFERROR(IF(LEN(E171) &gt; LEN(F166), LEFT(RIGHT(E171, LEN(E171) - LEN(F166)), FIND("¤", SUBSTITUTE(LEFT(RIGHT(E171, LEN(E171) - LEN(F166)), $H$20+1), " ", "¤", LEN(LEFT(RIGHT(E171, LEN(E171) - LEN(F166)), $H$20+1)) - LEN(SUBSTITUTE(LEFT(RIGHT(E171, LEN(E171) - LEN(F166)), $H$20+1), " ", ""))))), ""), "")</f>
        <v/>
      </c>
      <c r="G167" s="272" t="str">
        <f t="shared" si="38"/>
        <v xml:space="preserve"> ◄ 167</v>
      </c>
      <c r="H167" s="287"/>
      <c r="I167" s="287"/>
      <c r="J167" s="287"/>
      <c r="L167" s="157" t="str">
        <f t="shared" si="36"/>
        <v/>
      </c>
      <c r="M167" s="242" t="str">
        <f t="shared" si="37"/>
        <v/>
      </c>
      <c r="N167" s="242" t="str">
        <f t="shared" si="35"/>
        <v/>
      </c>
      <c r="O167" s="242" t="str">
        <f t="shared" si="35"/>
        <v/>
      </c>
      <c r="P167" s="242" t="str">
        <f t="shared" si="35"/>
        <v/>
      </c>
      <c r="Q167" s="242" t="s">
        <v>71</v>
      </c>
      <c r="R167" s="276"/>
      <c r="S167" s="277"/>
      <c r="T167" s="243"/>
      <c r="U167" s="244"/>
      <c r="V167" s="245" t="str">
        <f t="shared" si="39"/>
        <v/>
      </c>
      <c r="W167" s="246" t="str">
        <f t="shared" si="40"/>
        <v/>
      </c>
      <c r="X167" s="247" t="str">
        <f t="shared" si="41"/>
        <v/>
      </c>
      <c r="Y167" s="248">
        <f>IF(ISBLANK(#REF!),"",LEN(L167)-LEN(SUBSTITUTE(L167," ",""))+1)</f>
        <v>1</v>
      </c>
      <c r="Z167" s="249">
        <f t="shared" si="42"/>
        <v>0</v>
      </c>
      <c r="AA167" s="248">
        <f t="shared" si="43"/>
        <v>0</v>
      </c>
      <c r="AB167" s="248">
        <f t="shared" si="44"/>
        <v>0</v>
      </c>
      <c r="AC167" s="94"/>
      <c r="AE167" s="151">
        <v>1</v>
      </c>
    </row>
    <row r="168" spans="3:31">
      <c r="C168" s="241" t="str">
        <f>IF(AND(F168&lt;&gt;"", LEN(TRIM(F168))&gt;0), MAX(C$21:C167)+1, "")</f>
        <v/>
      </c>
      <c r="D168" s="241" t="str" cm="1">
        <f t="array" ref="D168">IFERROR(INDEX($F$22:F$291, MATCH(ROW()-MIN(ROW($F$22:F$291))+1, $C$22:C$291, 0)), "")</f>
        <v/>
      </c>
      <c r="E168" s="278" t="str">
        <f>IFERROR(SUBSTITUTE(SUBSTITUTE(SUBSTITUTE(SUBSTITUTE(SUBSTITUTE(SUBSTITUTE(E167,",",";"),".",";"),";",";"),"-",";"),":",";"),"?",";"),E167)</f>
        <v/>
      </c>
      <c r="F168" s="271" t="str">
        <f>IFERROR(IF(LEN(E171)&gt;LEN(F166)+LEN(F167),LEFT(RIGHT(E171,LEN(E171)-LEN(F166)-LEN(F167)),FIND("¤",SUBSTITUTE(LEFT(RIGHT(E171,LEN(E171)-LEN(F166)-LEN(F167)),$H$20+1)," ","¤",LEN(LEFT(RIGHT(E171,LEN(E171)-LEN(F166)-LEN(F167)),$H$20+1))-LEN(SUBSTITUTE(LEFT(RIGHT(E171,LEN(E171)-LEN(F166)-LEN(F167)),$H$20+1)," ",""))))),""),"")</f>
        <v/>
      </c>
      <c r="G168" s="272" t="str">
        <f t="shared" si="38"/>
        <v xml:space="preserve"> ◄ 168</v>
      </c>
      <c r="H168" s="287"/>
      <c r="I168" s="287"/>
      <c r="J168" s="287"/>
      <c r="L168" s="157" t="str">
        <f t="shared" si="36"/>
        <v/>
      </c>
      <c r="M168" s="242" t="str">
        <f t="shared" si="37"/>
        <v/>
      </c>
      <c r="N168" s="242" t="str">
        <f t="shared" si="35"/>
        <v/>
      </c>
      <c r="O168" s="242" t="str">
        <f t="shared" si="35"/>
        <v/>
      </c>
      <c r="P168" s="242" t="str">
        <f t="shared" si="35"/>
        <v/>
      </c>
      <c r="Q168" s="242" t="s">
        <v>71</v>
      </c>
      <c r="R168" s="276"/>
      <c r="S168" s="277"/>
      <c r="T168" s="243"/>
      <c r="U168" s="244"/>
      <c r="V168" s="245" t="str">
        <f t="shared" si="39"/>
        <v/>
      </c>
      <c r="W168" s="246" t="str">
        <f t="shared" si="40"/>
        <v/>
      </c>
      <c r="X168" s="247" t="str">
        <f t="shared" si="41"/>
        <v/>
      </c>
      <c r="Y168" s="248">
        <f>IF(ISBLANK(#REF!),"",LEN(L168)-LEN(SUBSTITUTE(L168," ",""))+1)</f>
        <v>1</v>
      </c>
      <c r="Z168" s="249">
        <f t="shared" si="42"/>
        <v>0</v>
      </c>
      <c r="AA168" s="248">
        <f t="shared" si="43"/>
        <v>0</v>
      </c>
      <c r="AB168" s="248">
        <f t="shared" si="44"/>
        <v>0</v>
      </c>
      <c r="AC168" s="94"/>
      <c r="AE168" s="151">
        <v>1</v>
      </c>
    </row>
    <row r="169" spans="3:31">
      <c r="C169" s="241" t="str">
        <f>IF(AND(F169&lt;&gt;"", LEN(TRIM(F169))&gt;0), MAX(C$21:C168)+1, "")</f>
        <v/>
      </c>
      <c r="D169" s="241" t="str" cm="1">
        <f t="array" ref="D169">IFERROR(INDEX($F$22:F$291, MATCH(ROW()-MIN(ROW($F$22:F$291))+1, $C$22:C$291, 0)), "")</f>
        <v/>
      </c>
      <c r="E169" s="278" t="str">
        <f>IFERROR(SUBSTITUTE(E168,"."," "),E168)</f>
        <v/>
      </c>
      <c r="F169" s="271" t="str">
        <f>IFERROR(LEFT(RIGHT(E171,LEN(E171)-LEN(F166)-LEN(F167)-LEN(F168)),FIND("¤",SUBSTITUTE(LEFT(RIGHT(E171,LEN(E171)-LEN(F166)-LEN(F167)-LEN(F168)),$H$20+1)," ","¤",LEN(LEFT(RIGHT(E171,LEN(E171)-LEN(F166)-LEN(F167)-LEN(F168)),$H$20+1))-LEN(SUBSTITUTE(LEFT(RIGHT(E171,LEN(E171)-LEN(F166)-LEN(F167)-LEN(F168)),$H$20+1)," ",""))))),"")</f>
        <v/>
      </c>
      <c r="G169" s="272" t="str">
        <f t="shared" si="38"/>
        <v xml:space="preserve"> ◄ 169</v>
      </c>
      <c r="H169" s="287"/>
      <c r="I169" s="287"/>
      <c r="J169" s="287"/>
      <c r="L169" s="157" t="str">
        <f t="shared" si="36"/>
        <v/>
      </c>
      <c r="M169" s="242" t="str">
        <f t="shared" si="37"/>
        <v/>
      </c>
      <c r="N169" s="242" t="str">
        <f t="shared" si="35"/>
        <v/>
      </c>
      <c r="O169" s="242" t="str">
        <f t="shared" si="35"/>
        <v/>
      </c>
      <c r="P169" s="242" t="str">
        <f t="shared" si="35"/>
        <v/>
      </c>
      <c r="Q169" s="242" t="s">
        <v>71</v>
      </c>
      <c r="R169" s="276"/>
      <c r="S169" s="277"/>
      <c r="T169" s="243"/>
      <c r="U169" s="244"/>
      <c r="V169" s="245" t="str">
        <f t="shared" si="39"/>
        <v/>
      </c>
      <c r="W169" s="246" t="str">
        <f t="shared" si="40"/>
        <v/>
      </c>
      <c r="X169" s="247" t="str">
        <f t="shared" si="41"/>
        <v/>
      </c>
      <c r="Y169" s="248">
        <f>IF(ISBLANK(#REF!),"",LEN(L169)-LEN(SUBSTITUTE(L169," ",""))+1)</f>
        <v>1</v>
      </c>
      <c r="Z169" s="249">
        <f t="shared" si="42"/>
        <v>0</v>
      </c>
      <c r="AA169" s="248">
        <f t="shared" si="43"/>
        <v>0</v>
      </c>
      <c r="AB169" s="248">
        <f t="shared" si="44"/>
        <v>0</v>
      </c>
      <c r="AC169" s="94"/>
      <c r="AE169" s="151">
        <v>1</v>
      </c>
    </row>
    <row r="170" spans="3:31">
      <c r="C170" s="241" t="str">
        <f>IF(AND(F170&lt;&gt;"", LEN(TRIM(F170))&gt;0), MAX(C$21:C169)+1, "")</f>
        <v/>
      </c>
      <c r="D170" s="241" t="str" cm="1">
        <f t="array" ref="D170">IFERROR(INDEX($F$22:F$291, MATCH(ROW()-MIN(ROW($F$22:F$291))+1, $C$22:C$291, 0)), "")</f>
        <v/>
      </c>
      <c r="E170" s="279" t="str">
        <f>SUBSTITUTE(SUBSTITUTE(E169,";"," "),","," ")</f>
        <v/>
      </c>
      <c r="F170" s="271" t="str">
        <f>IFERROR(LEFT(RIGHT(E171,LEN(E171)-LEN(F166)-LEN(F167)-LEN(F168)-LEN(F169)),FIND("¤",SUBSTITUTE(LEFT(RIGHT(E171,LEN(E171)-LEN(F166)-LEN(F167)-LEN(F168)-LEN(F169)),$H$20+1)," ","¤",LEN(LEFT(RIGHT(E171,LEN(E171)-LEN(F166)-LEN(F167)-LEN(F168)-LEN(F169)),$H$20+1))-LEN(SUBSTITUTE(LEFT(RIGHT(E171,LEN(E171)-LEN(F166)-LEN(F167)-LEN(F168)-LEN(F169)),$H$20+1)," ",""))))),"")</f>
        <v/>
      </c>
      <c r="G170" s="272" t="str">
        <f t="shared" si="38"/>
        <v xml:space="preserve"> ◄ 170</v>
      </c>
      <c r="H170" s="287"/>
      <c r="I170" s="287"/>
      <c r="J170" s="287"/>
      <c r="L170" s="157" t="str">
        <f t="shared" si="36"/>
        <v/>
      </c>
      <c r="M170" s="242" t="str">
        <f t="shared" si="37"/>
        <v/>
      </c>
      <c r="N170" s="242" t="str">
        <f t="shared" si="35"/>
        <v/>
      </c>
      <c r="O170" s="242" t="str">
        <f t="shared" si="35"/>
        <v/>
      </c>
      <c r="P170" s="242" t="str">
        <f t="shared" si="35"/>
        <v/>
      </c>
      <c r="Q170" s="242" t="s">
        <v>71</v>
      </c>
      <c r="R170" s="276"/>
      <c r="S170" s="277"/>
      <c r="T170" s="243"/>
      <c r="U170" s="244"/>
      <c r="V170" s="245" t="str">
        <f t="shared" si="39"/>
        <v/>
      </c>
      <c r="W170" s="246" t="str">
        <f t="shared" si="40"/>
        <v/>
      </c>
      <c r="X170" s="247" t="str">
        <f t="shared" si="41"/>
        <v/>
      </c>
      <c r="Y170" s="248">
        <f>IF(ISBLANK(#REF!),"",LEN(L170)-LEN(SUBSTITUTE(L170," ",""))+1)</f>
        <v>1</v>
      </c>
      <c r="Z170" s="249">
        <f t="shared" si="42"/>
        <v>0</v>
      </c>
      <c r="AA170" s="248">
        <f t="shared" si="43"/>
        <v>0</v>
      </c>
      <c r="AB170" s="248">
        <f t="shared" si="44"/>
        <v>0</v>
      </c>
      <c r="AC170" s="94"/>
      <c r="AE170" s="151">
        <v>1</v>
      </c>
    </row>
    <row r="171" spans="3:31">
      <c r="C171" s="241" t="str">
        <f>IF(AND(F171&lt;&gt;"", LEN(TRIM(F171))&gt;0), MAX(C$21:C170)+1, "")</f>
        <v/>
      </c>
      <c r="D171" s="241" t="str" cm="1">
        <f t="array" ref="D171">IFERROR(INDEX($F$22:F$291, MATCH(ROW()-MIN(ROW($F$22:F$291))+1, $C$22:C$291, 0)), "")</f>
        <v/>
      </c>
      <c r="E171" s="280" t="str">
        <f>IFERROR(SUBSTITUTE(SUBSTITUTE(SUBSTITUTE(E170,"  "," "),"  "," "),"  "," "),E170)</f>
        <v/>
      </c>
      <c r="F171" s="271" t="str">
        <f>IF(LEN(E171) &gt; LEN(F166) + LEN(F167) + LEN(F168)+ LEN(F169) + LEN(F170), RIGHT(E171, LEN(E171) - LEN(F166) - LEN(F167) - LEN(F168) - LEN(F169) - LEN(F170)), "")</f>
        <v/>
      </c>
      <c r="G171" s="272" t="str">
        <f t="shared" si="38"/>
        <v xml:space="preserve"> ◄ 171</v>
      </c>
      <c r="H171" s="287"/>
      <c r="I171" s="287"/>
      <c r="J171" s="287"/>
      <c r="L171" s="157" t="str">
        <f t="shared" si="36"/>
        <v/>
      </c>
      <c r="M171" s="242" t="str">
        <f t="shared" si="37"/>
        <v/>
      </c>
      <c r="N171" s="242" t="str">
        <f t="shared" si="35"/>
        <v/>
      </c>
      <c r="O171" s="242" t="str">
        <f t="shared" si="35"/>
        <v/>
      </c>
      <c r="P171" s="242" t="str">
        <f t="shared" si="35"/>
        <v/>
      </c>
      <c r="Q171" s="242" t="s">
        <v>71</v>
      </c>
      <c r="R171" s="276"/>
      <c r="S171" s="277"/>
      <c r="T171" s="243"/>
      <c r="U171" s="244"/>
      <c r="V171" s="245" t="str">
        <f t="shared" si="39"/>
        <v/>
      </c>
      <c r="W171" s="246" t="str">
        <f t="shared" si="40"/>
        <v/>
      </c>
      <c r="X171" s="247" t="str">
        <f t="shared" si="41"/>
        <v/>
      </c>
      <c r="Y171" s="248">
        <f>IF(ISBLANK(#REF!),"",LEN(L171)-LEN(SUBSTITUTE(L171," ",""))+1)</f>
        <v>1</v>
      </c>
      <c r="Z171" s="249">
        <f t="shared" si="42"/>
        <v>0</v>
      </c>
      <c r="AA171" s="248">
        <f t="shared" si="43"/>
        <v>0</v>
      </c>
      <c r="AB171" s="248">
        <f t="shared" si="44"/>
        <v>0</v>
      </c>
      <c r="AC171" s="94"/>
      <c r="AE171" s="151">
        <v>1</v>
      </c>
    </row>
    <row r="172" spans="3:31">
      <c r="C172" s="241" t="str">
        <f>IF(AND(F172&lt;&gt;"", LEN(TRIM(F172))&gt;0), MAX(C$21:C171)+1, "")</f>
        <v/>
      </c>
      <c r="D172" s="241" t="str" cm="1">
        <f t="array" ref="D172">IFERROR(INDEX($F$22:F$291, MATCH(ROW()-MIN(ROW($F$22:F$291))+1, $C$22:C$291, 0)), "")</f>
        <v/>
      </c>
      <c r="E172" s="270" t="str">
        <f>(SUBSTITUTE(SUBSTITUTE(J47,CHAR(13)&amp;CHAR(10)," "),CHAR(10)," "))</f>
        <v/>
      </c>
      <c r="F172" s="281" t="str">
        <f>IF(LEN(E177)&lt;$H$20,E172,LEFT(E177,FIND("¤",SUBSTITUTE(LEFT(E177,$H$20+1)," ","¤",LEN(LEFT(E177,$H$20+1))-LEN(SUBSTITUTE(LEFT(E177,$H$20+1)," ",""))))))</f>
        <v/>
      </c>
      <c r="G172" s="282" t="str">
        <f t="shared" si="38"/>
        <v xml:space="preserve"> ◄ 172</v>
      </c>
      <c r="H172" s="287"/>
      <c r="I172" s="287"/>
      <c r="J172" s="287"/>
      <c r="L172" s="157" t="str">
        <f t="shared" si="36"/>
        <v/>
      </c>
      <c r="M172" s="242" t="str">
        <f t="shared" si="37"/>
        <v/>
      </c>
      <c r="N172" s="242" t="str">
        <f t="shared" si="35"/>
        <v/>
      </c>
      <c r="O172" s="242" t="str">
        <f t="shared" si="35"/>
        <v/>
      </c>
      <c r="P172" s="242" t="str">
        <f t="shared" si="35"/>
        <v/>
      </c>
      <c r="Q172" s="242" t="s">
        <v>71</v>
      </c>
      <c r="R172" s="276"/>
      <c r="S172" s="277"/>
      <c r="T172" s="243"/>
      <c r="U172" s="244"/>
      <c r="V172" s="245" t="str">
        <f t="shared" si="39"/>
        <v/>
      </c>
      <c r="W172" s="246" t="str">
        <f t="shared" si="40"/>
        <v/>
      </c>
      <c r="X172" s="247" t="str">
        <f t="shared" si="41"/>
        <v/>
      </c>
      <c r="Y172" s="248">
        <f>IF(ISBLANK(#REF!),"",LEN(L172)-LEN(SUBSTITUTE(L172," ",""))+1)</f>
        <v>1</v>
      </c>
      <c r="Z172" s="249">
        <f t="shared" si="42"/>
        <v>0</v>
      </c>
      <c r="AA172" s="248">
        <f t="shared" si="43"/>
        <v>0</v>
      </c>
      <c r="AB172" s="248">
        <f t="shared" si="44"/>
        <v>0</v>
      </c>
      <c r="AC172" s="94"/>
      <c r="AE172" s="151">
        <v>1</v>
      </c>
    </row>
    <row r="173" spans="3:31">
      <c r="C173" s="241" t="str">
        <f>IF(AND(F173&lt;&gt;"", LEN(TRIM(F173))&gt;0), MAX(C$21:C172)+1, "")</f>
        <v/>
      </c>
      <c r="D173" s="241" t="str" cm="1">
        <f t="array" ref="D173">IFERROR(INDEX($F$22:F$291, MATCH(ROW()-MIN(ROW($F$22:F$291))+1, $C$22:C$291, 0)), "")</f>
        <v/>
      </c>
      <c r="E173" s="283" t="str">
        <f>IFERROR(TRIM(SUBSTITUTE(SUBSTITUTE(SUBSTITUTE(SUBSTITUTE(SUBSTITUTE(E172," .",".")," ;",";")," :",":"),",",","),",","")),E172)</f>
        <v/>
      </c>
      <c r="F173" s="281" t="str">
        <f>IFERROR(IF(LEN(E177) &gt; LEN(F172), LEFT(RIGHT(E177, LEN(E177) - LEN(F172)), FIND("¤", SUBSTITUTE(LEFT(RIGHT(E177, LEN(E177) - LEN(F172)), $H$20+1), " ", "¤", LEN(LEFT(RIGHT(E177, LEN(E177) - LEN(F172)), $H$20+1)) - LEN(SUBSTITUTE(LEFT(RIGHT(E177, LEN(E177) - LEN(F172)), $H$20+1), " ", ""))))), ""), "")</f>
        <v/>
      </c>
      <c r="G173" s="282" t="str">
        <f t="shared" si="38"/>
        <v xml:space="preserve"> ◄ 173</v>
      </c>
      <c r="H173" s="287"/>
      <c r="I173" s="287"/>
      <c r="J173" s="287"/>
      <c r="L173" s="157" t="str">
        <f t="shared" si="36"/>
        <v/>
      </c>
      <c r="M173" s="242" t="str">
        <f t="shared" si="37"/>
        <v/>
      </c>
      <c r="N173" s="242" t="str">
        <f t="shared" si="35"/>
        <v/>
      </c>
      <c r="O173" s="242" t="str">
        <f t="shared" si="35"/>
        <v/>
      </c>
      <c r="P173" s="242" t="str">
        <f t="shared" si="35"/>
        <v/>
      </c>
      <c r="Q173" s="242" t="s">
        <v>71</v>
      </c>
      <c r="R173" s="276"/>
      <c r="S173" s="277"/>
      <c r="T173" s="243"/>
      <c r="U173" s="244"/>
      <c r="V173" s="245" t="str">
        <f t="shared" si="39"/>
        <v/>
      </c>
      <c r="W173" s="246" t="str">
        <f t="shared" si="40"/>
        <v/>
      </c>
      <c r="X173" s="247" t="str">
        <f t="shared" si="41"/>
        <v/>
      </c>
      <c r="Y173" s="248">
        <f>IF(ISBLANK(#REF!),"",LEN(L173)-LEN(SUBSTITUTE(L173," ",""))+1)</f>
        <v>1</v>
      </c>
      <c r="Z173" s="249">
        <f t="shared" si="42"/>
        <v>0</v>
      </c>
      <c r="AA173" s="248">
        <f t="shared" si="43"/>
        <v>0</v>
      </c>
      <c r="AB173" s="248">
        <f t="shared" si="44"/>
        <v>0</v>
      </c>
      <c r="AC173" s="94"/>
      <c r="AE173" s="151">
        <v>1</v>
      </c>
    </row>
    <row r="174" spans="3:31">
      <c r="C174" s="241" t="str">
        <f>IF(AND(F174&lt;&gt;"", LEN(TRIM(F174))&gt;0), MAX(C$21:C173)+1, "")</f>
        <v/>
      </c>
      <c r="D174" s="241" t="str" cm="1">
        <f t="array" ref="D174">IFERROR(INDEX($F$22:F$291, MATCH(ROW()-MIN(ROW($F$22:F$291))+1, $C$22:C$291, 0)), "")</f>
        <v/>
      </c>
      <c r="E174" s="283" t="str">
        <f>IFERROR(SUBSTITUTE(SUBSTITUTE(SUBSTITUTE(SUBSTITUTE(SUBSTITUTE(SUBSTITUTE(E173,",",";"),".",";"),";",";"),"-",";"),":",";"),"?",";"),E173)</f>
        <v/>
      </c>
      <c r="F174" s="281" t="str">
        <f>IFERROR(IF(LEN(E177)&gt;LEN(F172)+LEN(F173),LEFT(RIGHT(E177,LEN(E177)-LEN(F172)-LEN(F173)),FIND("¤",SUBSTITUTE(LEFT(RIGHT(E177,LEN(E177)-LEN(F172)-LEN(F173)),$H$20+1)," ","¤",LEN(LEFT(RIGHT(E177,LEN(E177)-LEN(F172)-LEN(F173)),$H$20+1))-LEN(SUBSTITUTE(LEFT(RIGHT(E177,LEN(E177)-LEN(F172)-LEN(F173)),$H$20+1)," ",""))))),""),"")</f>
        <v/>
      </c>
      <c r="G174" s="282" t="str">
        <f t="shared" si="38"/>
        <v xml:space="preserve"> ◄ 174</v>
      </c>
      <c r="H174" s="287"/>
      <c r="I174" s="287"/>
      <c r="J174" s="287"/>
      <c r="L174" s="157" t="str">
        <f t="shared" si="36"/>
        <v/>
      </c>
      <c r="M174" s="242" t="str">
        <f t="shared" si="37"/>
        <v/>
      </c>
      <c r="N174" s="242" t="str">
        <f t="shared" ref="N174:P203" si="45">IF(LEN(SUBSTITUTE(M174, N$18, "")) &lt; LEN(M174), SUBSTITUTE(M174, N$18, ""), M174)</f>
        <v/>
      </c>
      <c r="O174" s="242" t="str">
        <f t="shared" si="45"/>
        <v/>
      </c>
      <c r="P174" s="242" t="str">
        <f t="shared" si="45"/>
        <v/>
      </c>
      <c r="Q174" s="242" t="s">
        <v>71</v>
      </c>
      <c r="R174" s="276"/>
      <c r="S174" s="277"/>
      <c r="T174" s="243"/>
      <c r="U174" s="244"/>
      <c r="V174" s="245" t="str">
        <f t="shared" si="39"/>
        <v/>
      </c>
      <c r="W174" s="246" t="str">
        <f t="shared" si="40"/>
        <v/>
      </c>
      <c r="X174" s="247" t="str">
        <f t="shared" si="41"/>
        <v/>
      </c>
      <c r="Y174" s="248">
        <f>IF(ISBLANK(#REF!),"",LEN(L174)-LEN(SUBSTITUTE(L174," ",""))+1)</f>
        <v>1</v>
      </c>
      <c r="Z174" s="249">
        <f t="shared" si="42"/>
        <v>0</v>
      </c>
      <c r="AA174" s="248">
        <f t="shared" si="43"/>
        <v>0</v>
      </c>
      <c r="AB174" s="248">
        <f t="shared" si="44"/>
        <v>0</v>
      </c>
      <c r="AC174" s="94"/>
      <c r="AE174" s="151">
        <v>1</v>
      </c>
    </row>
    <row r="175" spans="3:31">
      <c r="C175" s="241" t="str">
        <f>IF(AND(F175&lt;&gt;"", LEN(TRIM(F175))&gt;0), MAX(C$21:C174)+1, "")</f>
        <v/>
      </c>
      <c r="D175" s="241" t="str" cm="1">
        <f t="array" ref="D175">IFERROR(INDEX($F$22:F$291, MATCH(ROW()-MIN(ROW($F$22:F$291))+1, $C$22:C$291, 0)), "")</f>
        <v/>
      </c>
      <c r="E175" s="283" t="str">
        <f>IFERROR(SUBSTITUTE(E174,"."," "),E174)</f>
        <v/>
      </c>
      <c r="F175" s="281" t="str">
        <f>IFERROR(LEFT(RIGHT(E177,LEN(E177)-LEN(F172)-LEN(F173)-LEN(F174)),FIND("¤",SUBSTITUTE(LEFT(RIGHT(E177,LEN(E177)-LEN(F172)-LEN(F173)-LEN(F174)),$H$20+1)," ","¤",LEN(LEFT(RIGHT(E177,LEN(E177)-LEN(F172)-LEN(F173)-LEN(F174)),$H$20+1))-LEN(SUBSTITUTE(LEFT(RIGHT(E177,LEN(E177)-LEN(F172)-LEN(F173)-LEN(F174)),$H$20+1)," ",""))))),"")</f>
        <v/>
      </c>
      <c r="G175" s="282" t="str">
        <f t="shared" si="38"/>
        <v xml:space="preserve"> ◄ 175</v>
      </c>
      <c r="H175" s="287"/>
      <c r="I175" s="287"/>
      <c r="J175" s="287"/>
      <c r="L175" s="157" t="str">
        <f t="shared" si="36"/>
        <v/>
      </c>
      <c r="M175" s="242" t="str">
        <f t="shared" si="37"/>
        <v/>
      </c>
      <c r="N175" s="242" t="str">
        <f t="shared" si="45"/>
        <v/>
      </c>
      <c r="O175" s="242" t="str">
        <f t="shared" si="45"/>
        <v/>
      </c>
      <c r="P175" s="242" t="str">
        <f t="shared" si="45"/>
        <v/>
      </c>
      <c r="Q175" s="242" t="s">
        <v>71</v>
      </c>
      <c r="R175" s="276"/>
      <c r="S175" s="277"/>
      <c r="T175" s="243"/>
      <c r="U175" s="244"/>
      <c r="V175" s="245" t="str">
        <f t="shared" si="39"/>
        <v/>
      </c>
      <c r="W175" s="246" t="str">
        <f t="shared" si="40"/>
        <v/>
      </c>
      <c r="X175" s="247" t="str">
        <f t="shared" si="41"/>
        <v/>
      </c>
      <c r="Y175" s="248">
        <f>IF(ISBLANK(#REF!),"",LEN(L175)-LEN(SUBSTITUTE(L175," ",""))+1)</f>
        <v>1</v>
      </c>
      <c r="Z175" s="249">
        <f t="shared" si="42"/>
        <v>0</v>
      </c>
      <c r="AA175" s="248">
        <f t="shared" si="43"/>
        <v>0</v>
      </c>
      <c r="AB175" s="248">
        <f t="shared" si="44"/>
        <v>0</v>
      </c>
      <c r="AC175" s="94"/>
      <c r="AE175" s="151">
        <v>1</v>
      </c>
    </row>
    <row r="176" spans="3:31">
      <c r="C176" s="241" t="str">
        <f>IF(AND(F176&lt;&gt;"", LEN(TRIM(F176))&gt;0), MAX(C$21:C175)+1, "")</f>
        <v/>
      </c>
      <c r="D176" s="241" t="str" cm="1">
        <f t="array" ref="D176">IFERROR(INDEX($F$22:F$291, MATCH(ROW()-MIN(ROW($F$22:F$291))+1, $C$22:C$291, 0)), "")</f>
        <v/>
      </c>
      <c r="E176" s="284" t="str">
        <f>SUBSTITUTE(SUBSTITUTE(E175,";"," "),","," ")</f>
        <v/>
      </c>
      <c r="F176" s="281" t="str">
        <f>IFERROR(LEFT(RIGHT(E177,LEN(E177)-LEN(F172)-LEN(F173)-LEN(F174)-LEN(F175)),FIND("¤",SUBSTITUTE(LEFT(RIGHT(E177,LEN(E177)-LEN(F172)-LEN(F173)-LEN(F174)-LEN(F175)),$H$20+1)," ","¤",LEN(LEFT(RIGHT(E177,LEN(E177)-LEN(F172)-LEN(F173)-LEN(F174)-LEN(F175)),$H$20+1))-LEN(SUBSTITUTE(LEFT(RIGHT(E177,LEN(E177)-LEN(F172)-LEN(F173)-LEN(F174)-LEN(F175)),$H$20+1)," ",""))))),"")</f>
        <v/>
      </c>
      <c r="G176" s="282" t="str">
        <f t="shared" si="38"/>
        <v xml:space="preserve"> ◄ 176</v>
      </c>
      <c r="H176" s="287"/>
      <c r="I176" s="287"/>
      <c r="J176" s="287"/>
      <c r="L176" s="157" t="str">
        <f t="shared" si="36"/>
        <v/>
      </c>
      <c r="M176" s="242" t="str">
        <f t="shared" si="37"/>
        <v/>
      </c>
      <c r="N176" s="242" t="str">
        <f t="shared" si="45"/>
        <v/>
      </c>
      <c r="O176" s="242" t="str">
        <f t="shared" si="45"/>
        <v/>
      </c>
      <c r="P176" s="242" t="str">
        <f t="shared" si="45"/>
        <v/>
      </c>
      <c r="Q176" s="242" t="s">
        <v>71</v>
      </c>
      <c r="R176" s="276"/>
      <c r="S176" s="277"/>
      <c r="T176" s="243"/>
      <c r="U176" s="244"/>
      <c r="V176" s="245" t="str">
        <f t="shared" si="39"/>
        <v/>
      </c>
      <c r="W176" s="246" t="str">
        <f t="shared" si="40"/>
        <v/>
      </c>
      <c r="X176" s="247" t="str">
        <f t="shared" si="41"/>
        <v/>
      </c>
      <c r="Y176" s="248">
        <f>IF(ISBLANK(#REF!),"",LEN(L176)-LEN(SUBSTITUTE(L176," ",""))+1)</f>
        <v>1</v>
      </c>
      <c r="Z176" s="249">
        <f t="shared" si="42"/>
        <v>0</v>
      </c>
      <c r="AA176" s="248">
        <f t="shared" si="43"/>
        <v>0</v>
      </c>
      <c r="AB176" s="248">
        <f t="shared" si="44"/>
        <v>0</v>
      </c>
      <c r="AC176" s="94"/>
      <c r="AE176" s="151">
        <v>1</v>
      </c>
    </row>
    <row r="177" spans="3:31">
      <c r="C177" s="241" t="str">
        <f>IF(AND(F177&lt;&gt;"", LEN(TRIM(F177))&gt;0), MAX(C$21:C176)+1, "")</f>
        <v/>
      </c>
      <c r="D177" s="241" t="str" cm="1">
        <f t="array" ref="D177">IFERROR(INDEX($F$22:F$291, MATCH(ROW()-MIN(ROW($F$22:F$291))+1, $C$22:C$291, 0)), "")</f>
        <v/>
      </c>
      <c r="E177" s="285" t="str">
        <f>IFERROR(SUBSTITUTE(SUBSTITUTE(SUBSTITUTE(E176,"  "," "),"  "," "),"  "," "),E176)</f>
        <v/>
      </c>
      <c r="F177" s="281" t="str">
        <f>IF(LEN(E177) &gt; LEN(F172) + LEN(F173) + LEN(F174)+ LEN(F175) + LEN(F176), RIGHT(E177, LEN(E177) - LEN(F172) - LEN(F173) - LEN(F174) - LEN(F175) - LEN(F176)), "")</f>
        <v/>
      </c>
      <c r="G177" s="282" t="str">
        <f t="shared" si="38"/>
        <v xml:space="preserve"> ◄ 177</v>
      </c>
      <c r="H177" s="287"/>
      <c r="I177" s="287"/>
      <c r="J177" s="287"/>
      <c r="L177" s="157" t="str">
        <f t="shared" si="36"/>
        <v/>
      </c>
      <c r="M177" s="242" t="str">
        <f t="shared" si="37"/>
        <v/>
      </c>
      <c r="N177" s="242" t="str">
        <f t="shared" si="45"/>
        <v/>
      </c>
      <c r="O177" s="242" t="str">
        <f t="shared" si="45"/>
        <v/>
      </c>
      <c r="P177" s="242" t="str">
        <f t="shared" si="45"/>
        <v/>
      </c>
      <c r="Q177" s="242" t="s">
        <v>71</v>
      </c>
      <c r="R177" s="276"/>
      <c r="S177" s="277"/>
      <c r="T177" s="243"/>
      <c r="U177" s="244"/>
      <c r="V177" s="245" t="str">
        <f t="shared" si="39"/>
        <v/>
      </c>
      <c r="W177" s="246" t="str">
        <f t="shared" si="40"/>
        <v/>
      </c>
      <c r="X177" s="247" t="str">
        <f t="shared" si="41"/>
        <v/>
      </c>
      <c r="Y177" s="248">
        <f>IF(ISBLANK(#REF!),"",LEN(L177)-LEN(SUBSTITUTE(L177," ",""))+1)</f>
        <v>1</v>
      </c>
      <c r="Z177" s="249">
        <f t="shared" si="42"/>
        <v>0</v>
      </c>
      <c r="AA177" s="248">
        <f t="shared" si="43"/>
        <v>0</v>
      </c>
      <c r="AB177" s="248">
        <f t="shared" si="44"/>
        <v>0</v>
      </c>
      <c r="AC177" s="94"/>
      <c r="AE177" s="151">
        <v>1</v>
      </c>
    </row>
    <row r="178" spans="3:31">
      <c r="C178" s="241" t="str">
        <f>IF(AND(F178&lt;&gt;"", LEN(TRIM(F178))&gt;0), MAX(C$21:C177)+1, "")</f>
        <v/>
      </c>
      <c r="D178" s="241" t="str" cm="1">
        <f t="array" ref="D178">IFERROR(INDEX($F$22:F$291, MATCH(ROW()-MIN(ROW($F$22:F$291))+1, $C$22:C$291, 0)), "")</f>
        <v/>
      </c>
      <c r="E178" s="270" t="str">
        <f>(SUBSTITUTE(SUBSTITUTE(J48,CHAR(13)&amp;CHAR(10)," "),CHAR(10)," "))</f>
        <v/>
      </c>
      <c r="F178" s="271" t="str">
        <f>IF(LEN(E183)&lt;$H$20,E178,LEFT(E183,FIND("¤",SUBSTITUTE(LEFT(E183,$H$20+1)," ","¤",LEN(LEFT(E183,$H$20+1))-LEN(SUBSTITUTE(LEFT(E183,$H$20+1)," ",""))))))</f>
        <v/>
      </c>
      <c r="G178" s="272" t="str">
        <f t="shared" si="38"/>
        <v xml:space="preserve"> ◄ 178</v>
      </c>
      <c r="H178" s="287"/>
      <c r="I178" s="287"/>
      <c r="J178" s="287"/>
      <c r="L178" s="157" t="str">
        <f t="shared" si="36"/>
        <v/>
      </c>
      <c r="M178" s="242" t="str">
        <f t="shared" si="37"/>
        <v/>
      </c>
      <c r="N178" s="242" t="str">
        <f t="shared" si="45"/>
        <v/>
      </c>
      <c r="O178" s="242" t="str">
        <f t="shared" si="45"/>
        <v/>
      </c>
      <c r="P178" s="242" t="str">
        <f t="shared" si="45"/>
        <v/>
      </c>
      <c r="Q178" s="242" t="s">
        <v>71</v>
      </c>
      <c r="R178" s="276"/>
      <c r="S178" s="277"/>
      <c r="T178" s="243"/>
      <c r="U178" s="244"/>
      <c r="V178" s="245" t="str">
        <f t="shared" si="39"/>
        <v/>
      </c>
      <c r="W178" s="246" t="str">
        <f t="shared" si="40"/>
        <v/>
      </c>
      <c r="X178" s="247" t="str">
        <f t="shared" si="41"/>
        <v/>
      </c>
      <c r="Y178" s="248">
        <f>IF(ISBLANK(#REF!),"",LEN(L178)-LEN(SUBSTITUTE(L178," ",""))+1)</f>
        <v>1</v>
      </c>
      <c r="Z178" s="249">
        <f t="shared" si="42"/>
        <v>0</v>
      </c>
      <c r="AA178" s="248">
        <f t="shared" si="43"/>
        <v>0</v>
      </c>
      <c r="AB178" s="248">
        <f t="shared" si="44"/>
        <v>0</v>
      </c>
      <c r="AC178" s="94"/>
      <c r="AE178" s="151">
        <v>1</v>
      </c>
    </row>
    <row r="179" spans="3:31">
      <c r="C179" s="241" t="str">
        <f>IF(AND(F179&lt;&gt;"", LEN(TRIM(F179))&gt;0), MAX(C$21:C178)+1, "")</f>
        <v/>
      </c>
      <c r="D179" s="241" t="str" cm="1">
        <f t="array" ref="D179">IFERROR(INDEX($F$22:F$291, MATCH(ROW()-MIN(ROW($F$22:F$291))+1, $C$22:C$291, 0)), "")</f>
        <v/>
      </c>
      <c r="E179" s="278" t="str">
        <f>IFERROR(TRIM(SUBSTITUTE(SUBSTITUTE(SUBSTITUTE(SUBSTITUTE(SUBSTITUTE(E178," .",".")," ;",";")," :",":"),",",","),",","")),E178)</f>
        <v/>
      </c>
      <c r="F179" s="271" t="str">
        <f>IFERROR(IF(LEN(E183) &gt; LEN(F178), LEFT(RIGHT(E183, LEN(E183) - LEN(F178)), FIND("¤", SUBSTITUTE(LEFT(RIGHT(E183, LEN(E183) - LEN(F178)), $H$20+1), " ", "¤", LEN(LEFT(RIGHT(E183, LEN(E183) - LEN(F178)), $H$20+1)) - LEN(SUBSTITUTE(LEFT(RIGHT(E183, LEN(E183) - LEN(F178)), $H$20+1), " ", ""))))), ""), "")</f>
        <v/>
      </c>
      <c r="G179" s="272" t="str">
        <f t="shared" si="38"/>
        <v xml:space="preserve"> ◄ 179</v>
      </c>
      <c r="H179" s="287"/>
      <c r="I179" s="287"/>
      <c r="J179" s="287"/>
      <c r="L179" s="157" t="str">
        <f t="shared" si="36"/>
        <v/>
      </c>
      <c r="M179" s="242" t="str">
        <f t="shared" si="37"/>
        <v/>
      </c>
      <c r="N179" s="242" t="str">
        <f t="shared" si="45"/>
        <v/>
      </c>
      <c r="O179" s="242" t="str">
        <f t="shared" si="45"/>
        <v/>
      </c>
      <c r="P179" s="242" t="str">
        <f t="shared" si="45"/>
        <v/>
      </c>
      <c r="Q179" s="242" t="s">
        <v>71</v>
      </c>
      <c r="R179" s="276"/>
      <c r="S179" s="277"/>
      <c r="T179" s="243"/>
      <c r="U179" s="244"/>
      <c r="V179" s="245" t="str">
        <f t="shared" si="39"/>
        <v/>
      </c>
      <c r="W179" s="246" t="str">
        <f t="shared" si="40"/>
        <v/>
      </c>
      <c r="X179" s="247" t="str">
        <f t="shared" si="41"/>
        <v/>
      </c>
      <c r="Y179" s="248">
        <f>IF(ISBLANK(#REF!),"",LEN(L179)-LEN(SUBSTITUTE(L179," ",""))+1)</f>
        <v>1</v>
      </c>
      <c r="Z179" s="249">
        <f t="shared" si="42"/>
        <v>0</v>
      </c>
      <c r="AA179" s="248">
        <f t="shared" si="43"/>
        <v>0</v>
      </c>
      <c r="AB179" s="248">
        <f t="shared" si="44"/>
        <v>0</v>
      </c>
      <c r="AC179" s="94"/>
      <c r="AE179" s="151">
        <v>1</v>
      </c>
    </row>
    <row r="180" spans="3:31">
      <c r="C180" s="241" t="str">
        <f>IF(AND(F180&lt;&gt;"", LEN(TRIM(F180))&gt;0), MAX(C$21:C179)+1, "")</f>
        <v/>
      </c>
      <c r="D180" s="241" t="str" cm="1">
        <f t="array" ref="D180">IFERROR(INDEX($F$22:F$291, MATCH(ROW()-MIN(ROW($F$22:F$291))+1, $C$22:C$291, 0)), "")</f>
        <v/>
      </c>
      <c r="E180" s="278" t="str">
        <f>IFERROR(SUBSTITUTE(SUBSTITUTE(SUBSTITUTE(SUBSTITUTE(SUBSTITUTE(SUBSTITUTE(E179,",",";"),".",";"),";",";"),"-",";"),":",";"),"?",";"),E179)</f>
        <v/>
      </c>
      <c r="F180" s="271" t="str">
        <f>IFERROR(IF(LEN(E183)&gt;LEN(F178)+LEN(F179),LEFT(RIGHT(E183,LEN(E183)-LEN(F178)-LEN(F179)),FIND("¤",SUBSTITUTE(LEFT(RIGHT(E183,LEN(E183)-LEN(F178)-LEN(F179)),$H$20+1)," ","¤",LEN(LEFT(RIGHT(E183,LEN(E183)-LEN(F178)-LEN(F179)),$H$20+1))-LEN(SUBSTITUTE(LEFT(RIGHT(E183,LEN(E183)-LEN(F178)-LEN(F179)),$H$20+1)," ",""))))),""),"")</f>
        <v/>
      </c>
      <c r="G180" s="272" t="str">
        <f t="shared" si="38"/>
        <v xml:space="preserve"> ◄ 180</v>
      </c>
      <c r="H180" s="287"/>
      <c r="I180" s="287"/>
      <c r="J180" s="287"/>
      <c r="L180" s="157" t="str">
        <f t="shared" si="36"/>
        <v/>
      </c>
      <c r="M180" s="242" t="str">
        <f t="shared" si="37"/>
        <v/>
      </c>
      <c r="N180" s="242" t="str">
        <f t="shared" si="45"/>
        <v/>
      </c>
      <c r="O180" s="242" t="str">
        <f t="shared" si="45"/>
        <v/>
      </c>
      <c r="P180" s="242" t="str">
        <f t="shared" si="45"/>
        <v/>
      </c>
      <c r="Q180" s="242" t="s">
        <v>71</v>
      </c>
      <c r="R180" s="276"/>
      <c r="S180" s="277"/>
      <c r="T180" s="243"/>
      <c r="U180" s="244"/>
      <c r="V180" s="245" t="str">
        <f t="shared" si="39"/>
        <v/>
      </c>
      <c r="W180" s="246" t="str">
        <f t="shared" si="40"/>
        <v/>
      </c>
      <c r="X180" s="247" t="str">
        <f t="shared" si="41"/>
        <v/>
      </c>
      <c r="Y180" s="248">
        <f>IF(ISBLANK(#REF!),"",LEN(L180)-LEN(SUBSTITUTE(L180," ",""))+1)</f>
        <v>1</v>
      </c>
      <c r="Z180" s="249">
        <f t="shared" si="42"/>
        <v>0</v>
      </c>
      <c r="AA180" s="248">
        <f t="shared" si="43"/>
        <v>0</v>
      </c>
      <c r="AB180" s="248">
        <f t="shared" si="44"/>
        <v>0</v>
      </c>
      <c r="AC180" s="94"/>
      <c r="AE180" s="151">
        <v>1</v>
      </c>
    </row>
    <row r="181" spans="3:31">
      <c r="C181" s="241" t="str">
        <f>IF(AND(F181&lt;&gt;"", LEN(TRIM(F181))&gt;0), MAX(C$21:C180)+1, "")</f>
        <v/>
      </c>
      <c r="D181" s="241" t="str" cm="1">
        <f t="array" ref="D181">IFERROR(INDEX($F$22:F$291, MATCH(ROW()-MIN(ROW($F$22:F$291))+1, $C$22:C$291, 0)), "")</f>
        <v/>
      </c>
      <c r="E181" s="278" t="str">
        <f>IFERROR(SUBSTITUTE(E180,"."," "),E180)</f>
        <v/>
      </c>
      <c r="F181" s="271" t="str">
        <f>IFERROR(LEFT(RIGHT(E183,LEN(E183)-LEN(F178)-LEN(F179)-LEN(F180)),FIND("¤",SUBSTITUTE(LEFT(RIGHT(E183,LEN(E183)-LEN(F178)-LEN(F179)-LEN(F180)),$H$20+1)," ","¤",LEN(LEFT(RIGHT(E183,LEN(E183)-LEN(F178)-LEN(F179)-LEN(F180)),$H$20+1))-LEN(SUBSTITUTE(LEFT(RIGHT(E183,LEN(E183)-LEN(F178)-LEN(F179)-LEN(F180)),$H$20+1)," ",""))))),"")</f>
        <v/>
      </c>
      <c r="G181" s="272" t="str">
        <f t="shared" si="38"/>
        <v xml:space="preserve"> ◄ 181</v>
      </c>
      <c r="H181" s="287"/>
      <c r="I181" s="287"/>
      <c r="J181" s="287"/>
      <c r="L181" s="157" t="str">
        <f t="shared" si="36"/>
        <v/>
      </c>
      <c r="M181" s="242" t="str">
        <f t="shared" si="37"/>
        <v/>
      </c>
      <c r="N181" s="242" t="str">
        <f t="shared" si="45"/>
        <v/>
      </c>
      <c r="O181" s="242" t="str">
        <f t="shared" si="45"/>
        <v/>
      </c>
      <c r="P181" s="242" t="str">
        <f t="shared" si="45"/>
        <v/>
      </c>
      <c r="Q181" s="242" t="s">
        <v>71</v>
      </c>
      <c r="R181" s="276"/>
      <c r="S181" s="277"/>
      <c r="T181" s="243"/>
      <c r="U181" s="244"/>
      <c r="V181" s="245" t="str">
        <f t="shared" si="39"/>
        <v/>
      </c>
      <c r="W181" s="246" t="str">
        <f t="shared" si="40"/>
        <v/>
      </c>
      <c r="X181" s="247" t="str">
        <f t="shared" si="41"/>
        <v/>
      </c>
      <c r="Y181" s="248">
        <f>IF(ISBLANK(#REF!),"",LEN(L181)-LEN(SUBSTITUTE(L181," ",""))+1)</f>
        <v>1</v>
      </c>
      <c r="Z181" s="249">
        <f t="shared" si="42"/>
        <v>0</v>
      </c>
      <c r="AA181" s="248">
        <f t="shared" si="43"/>
        <v>0</v>
      </c>
      <c r="AB181" s="248">
        <f t="shared" si="44"/>
        <v>0</v>
      </c>
      <c r="AC181" s="94"/>
      <c r="AE181" s="151">
        <v>1</v>
      </c>
    </row>
    <row r="182" spans="3:31">
      <c r="C182" s="241" t="str">
        <f>IF(AND(F182&lt;&gt;"", LEN(TRIM(F182))&gt;0), MAX(C$21:C181)+1, "")</f>
        <v/>
      </c>
      <c r="D182" s="241" t="str" cm="1">
        <f t="array" ref="D182">IFERROR(INDEX($F$22:F$291, MATCH(ROW()-MIN(ROW($F$22:F$291))+1, $C$22:C$291, 0)), "")</f>
        <v/>
      </c>
      <c r="E182" s="279" t="str">
        <f>SUBSTITUTE(SUBSTITUTE(E181,";"," "),","," ")</f>
        <v/>
      </c>
      <c r="F182" s="271" t="str">
        <f>IFERROR(LEFT(RIGHT(E183,LEN(E183)-LEN(F178)-LEN(F179)-LEN(F180)-LEN(F181)),FIND("¤",SUBSTITUTE(LEFT(RIGHT(E183,LEN(E183)-LEN(F178)-LEN(F179)-LEN(F180)-LEN(F181)),$H$20+1)," ","¤",LEN(LEFT(RIGHT(E183,LEN(E183)-LEN(F178)-LEN(F179)-LEN(F180)-LEN(F181)),$H$20+1))-LEN(SUBSTITUTE(LEFT(RIGHT(E183,LEN(E183)-LEN(F178)-LEN(F179)-LEN(F180)-LEN(F181)),$H$20+1)," ",""))))),"")</f>
        <v/>
      </c>
      <c r="G182" s="272" t="str">
        <f t="shared" si="38"/>
        <v xml:space="preserve"> ◄ 182</v>
      </c>
      <c r="H182" s="287"/>
      <c r="I182" s="287"/>
      <c r="J182" s="287"/>
      <c r="L182" s="157" t="str">
        <f t="shared" si="36"/>
        <v/>
      </c>
      <c r="M182" s="242" t="str">
        <f t="shared" si="37"/>
        <v/>
      </c>
      <c r="N182" s="242" t="str">
        <f t="shared" si="45"/>
        <v/>
      </c>
      <c r="O182" s="242" t="str">
        <f t="shared" si="45"/>
        <v/>
      </c>
      <c r="P182" s="242" t="str">
        <f t="shared" si="45"/>
        <v/>
      </c>
      <c r="Q182" s="242" t="s">
        <v>71</v>
      </c>
      <c r="R182" s="276"/>
      <c r="S182" s="277"/>
      <c r="T182" s="243"/>
      <c r="U182" s="244"/>
      <c r="V182" s="245" t="str">
        <f t="shared" si="39"/>
        <v/>
      </c>
      <c r="W182" s="246" t="str">
        <f t="shared" si="40"/>
        <v/>
      </c>
      <c r="X182" s="247" t="str">
        <f t="shared" si="41"/>
        <v/>
      </c>
      <c r="Y182" s="248">
        <f>IF(ISBLANK(#REF!),"",LEN(L182)-LEN(SUBSTITUTE(L182," ",""))+1)</f>
        <v>1</v>
      </c>
      <c r="Z182" s="249">
        <f t="shared" si="42"/>
        <v>0</v>
      </c>
      <c r="AA182" s="248">
        <f t="shared" si="43"/>
        <v>0</v>
      </c>
      <c r="AB182" s="248">
        <f t="shared" si="44"/>
        <v>0</v>
      </c>
      <c r="AC182" s="94"/>
      <c r="AE182" s="151">
        <v>1</v>
      </c>
    </row>
    <row r="183" spans="3:31">
      <c r="C183" s="241" t="str">
        <f>IF(AND(F183&lt;&gt;"", LEN(TRIM(F183))&gt;0), MAX(C$21:C182)+1, "")</f>
        <v/>
      </c>
      <c r="D183" s="241" t="str" cm="1">
        <f t="array" ref="D183">IFERROR(INDEX($F$22:F$291, MATCH(ROW()-MIN(ROW($F$22:F$291))+1, $C$22:C$291, 0)), "")</f>
        <v/>
      </c>
      <c r="E183" s="280" t="str">
        <f>IFERROR(SUBSTITUTE(SUBSTITUTE(SUBSTITUTE(E182,"  "," "),"  "," "),"  "," "),E182)</f>
        <v/>
      </c>
      <c r="F183" s="271" t="str">
        <f>IF(LEN(E183) &gt; LEN(F178) + LEN(F179) + LEN(F180)+ LEN(F181) + LEN(F182), RIGHT(E183, LEN(E183) - LEN(F178) - LEN(F179) - LEN(F180) - LEN(F181) - LEN(F182)), "")</f>
        <v/>
      </c>
      <c r="G183" s="272" t="str">
        <f t="shared" si="38"/>
        <v xml:space="preserve"> ◄ 183</v>
      </c>
      <c r="H183" s="287"/>
      <c r="I183" s="287"/>
      <c r="J183" s="287"/>
      <c r="L183" s="157" t="str">
        <f t="shared" si="36"/>
        <v/>
      </c>
      <c r="M183" s="242" t="str">
        <f t="shared" si="37"/>
        <v/>
      </c>
      <c r="N183" s="242" t="str">
        <f t="shared" si="45"/>
        <v/>
      </c>
      <c r="O183" s="242" t="str">
        <f t="shared" si="45"/>
        <v/>
      </c>
      <c r="P183" s="242" t="str">
        <f t="shared" si="45"/>
        <v/>
      </c>
      <c r="Q183" s="242" t="s">
        <v>71</v>
      </c>
      <c r="R183" s="276"/>
      <c r="S183" s="277"/>
      <c r="T183" s="243"/>
      <c r="U183" s="244"/>
      <c r="V183" s="245" t="str">
        <f t="shared" si="39"/>
        <v/>
      </c>
      <c r="W183" s="246" t="str">
        <f t="shared" si="40"/>
        <v/>
      </c>
      <c r="X183" s="247" t="str">
        <f t="shared" si="41"/>
        <v/>
      </c>
      <c r="Y183" s="248">
        <f>IF(ISBLANK(#REF!),"",LEN(L183)-LEN(SUBSTITUTE(L183," ",""))+1)</f>
        <v>1</v>
      </c>
      <c r="Z183" s="249">
        <f t="shared" si="42"/>
        <v>0</v>
      </c>
      <c r="AA183" s="248">
        <f t="shared" si="43"/>
        <v>0</v>
      </c>
      <c r="AB183" s="248">
        <f t="shared" si="44"/>
        <v>0</v>
      </c>
      <c r="AC183" s="94"/>
      <c r="AE183" s="151">
        <v>1</v>
      </c>
    </row>
    <row r="184" spans="3:31">
      <c r="C184" s="241" t="str">
        <f>IF(AND(F184&lt;&gt;"", LEN(TRIM(F184))&gt;0), MAX(C$21:C183)+1, "")</f>
        <v/>
      </c>
      <c r="D184" s="241" t="str" cm="1">
        <f t="array" ref="D184">IFERROR(INDEX($F$22:F$291, MATCH(ROW()-MIN(ROW($F$22:F$291))+1, $C$22:C$291, 0)), "")</f>
        <v/>
      </c>
      <c r="E184" s="270" t="str">
        <f>(SUBSTITUTE(SUBSTITUTE(J49,CHAR(13)&amp;CHAR(10)," "),CHAR(10)," "))</f>
        <v/>
      </c>
      <c r="F184" s="281" t="str">
        <f>IF(LEN(E189)&lt;$H$20,E184,LEFT(E189,FIND("¤",SUBSTITUTE(LEFT(E189,$H$20+1)," ","¤",LEN(LEFT(E189,$H$20+1))-LEN(SUBSTITUTE(LEFT(E189,$H$20+1)," ",""))))))</f>
        <v/>
      </c>
      <c r="G184" s="282" t="str">
        <f t="shared" si="38"/>
        <v xml:space="preserve"> ◄ 184</v>
      </c>
      <c r="H184" s="287"/>
      <c r="I184" s="287"/>
      <c r="J184" s="287"/>
      <c r="L184" s="157" t="str">
        <f t="shared" si="36"/>
        <v/>
      </c>
      <c r="M184" s="242" t="str">
        <f t="shared" si="37"/>
        <v/>
      </c>
      <c r="N184" s="242" t="str">
        <f t="shared" si="45"/>
        <v/>
      </c>
      <c r="O184" s="242" t="str">
        <f t="shared" si="45"/>
        <v/>
      </c>
      <c r="P184" s="242" t="str">
        <f t="shared" si="45"/>
        <v/>
      </c>
      <c r="Q184" s="242" t="s">
        <v>71</v>
      </c>
      <c r="R184" s="276"/>
      <c r="S184" s="277"/>
      <c r="T184" s="243"/>
      <c r="U184" s="244"/>
      <c r="V184" s="245" t="str">
        <f t="shared" si="39"/>
        <v/>
      </c>
      <c r="W184" s="246" t="str">
        <f t="shared" si="40"/>
        <v/>
      </c>
      <c r="X184" s="247" t="str">
        <f t="shared" si="41"/>
        <v/>
      </c>
      <c r="Y184" s="248">
        <f>IF(ISBLANK(#REF!),"",LEN(L184)-LEN(SUBSTITUTE(L184," ",""))+1)</f>
        <v>1</v>
      </c>
      <c r="Z184" s="249">
        <f t="shared" si="42"/>
        <v>0</v>
      </c>
      <c r="AA184" s="248">
        <f t="shared" si="43"/>
        <v>0</v>
      </c>
      <c r="AB184" s="248">
        <f t="shared" si="44"/>
        <v>0</v>
      </c>
      <c r="AC184" s="94"/>
      <c r="AE184" s="151">
        <v>1</v>
      </c>
    </row>
    <row r="185" spans="3:31">
      <c r="C185" s="241" t="str">
        <f>IF(AND(F185&lt;&gt;"", LEN(TRIM(F185))&gt;0), MAX(C$21:C184)+1, "")</f>
        <v/>
      </c>
      <c r="D185" s="241" t="str" cm="1">
        <f t="array" ref="D185">IFERROR(INDEX($F$22:F$291, MATCH(ROW()-MIN(ROW($F$22:F$291))+1, $C$22:C$291, 0)), "")</f>
        <v/>
      </c>
      <c r="E185" s="283" t="str">
        <f>IFERROR(TRIM(SUBSTITUTE(SUBSTITUTE(SUBSTITUTE(SUBSTITUTE(SUBSTITUTE(E184," .",".")," ;",";")," :",":"),",",","),",","")),E184)</f>
        <v/>
      </c>
      <c r="F185" s="281" t="str">
        <f>IFERROR(IF(LEN(E189) &gt; LEN(F184), LEFT(RIGHT(E189, LEN(E189) - LEN(F184)), FIND("¤", SUBSTITUTE(LEFT(RIGHT(E189, LEN(E189) - LEN(F184)), $H$20+1), " ", "¤", LEN(LEFT(RIGHT(E189, LEN(E189) - LEN(F184)), $H$20+1)) - LEN(SUBSTITUTE(LEFT(RIGHT(E189, LEN(E189) - LEN(F184)), $H$20+1), " ", ""))))), ""), "")</f>
        <v/>
      </c>
      <c r="G185" s="282" t="str">
        <f t="shared" si="38"/>
        <v xml:space="preserve"> ◄ 185</v>
      </c>
      <c r="H185" s="287"/>
      <c r="I185" s="287"/>
      <c r="J185" s="287"/>
      <c r="L185" s="157" t="str">
        <f t="shared" si="36"/>
        <v/>
      </c>
      <c r="M185" s="242" t="str">
        <f t="shared" si="37"/>
        <v/>
      </c>
      <c r="N185" s="242" t="str">
        <f t="shared" si="45"/>
        <v/>
      </c>
      <c r="O185" s="242" t="str">
        <f t="shared" si="45"/>
        <v/>
      </c>
      <c r="P185" s="242" t="str">
        <f t="shared" si="45"/>
        <v/>
      </c>
      <c r="Q185" s="242" t="s">
        <v>71</v>
      </c>
      <c r="R185" s="276"/>
      <c r="S185" s="277"/>
      <c r="T185" s="243"/>
      <c r="U185" s="244"/>
      <c r="V185" s="245" t="str">
        <f t="shared" si="39"/>
        <v/>
      </c>
      <c r="W185" s="246" t="str">
        <f t="shared" si="40"/>
        <v/>
      </c>
      <c r="X185" s="247" t="str">
        <f t="shared" si="41"/>
        <v/>
      </c>
      <c r="Y185" s="248">
        <f>IF(ISBLANK(#REF!),"",LEN(L185)-LEN(SUBSTITUTE(L185," ",""))+1)</f>
        <v>1</v>
      </c>
      <c r="Z185" s="249">
        <f t="shared" si="42"/>
        <v>0</v>
      </c>
      <c r="AA185" s="248">
        <f t="shared" si="43"/>
        <v>0</v>
      </c>
      <c r="AB185" s="248">
        <f t="shared" si="44"/>
        <v>0</v>
      </c>
      <c r="AC185" s="94"/>
      <c r="AE185" s="151">
        <v>1</v>
      </c>
    </row>
    <row r="186" spans="3:31">
      <c r="C186" s="241" t="str">
        <f>IF(AND(F186&lt;&gt;"", LEN(TRIM(F186))&gt;0), MAX(C$21:C185)+1, "")</f>
        <v/>
      </c>
      <c r="D186" s="241" t="str" cm="1">
        <f t="array" ref="D186">IFERROR(INDEX($F$22:F$291, MATCH(ROW()-MIN(ROW($F$22:F$291))+1, $C$22:C$291, 0)), "")</f>
        <v/>
      </c>
      <c r="E186" s="283" t="str">
        <f>IFERROR(SUBSTITUTE(SUBSTITUTE(SUBSTITUTE(SUBSTITUTE(SUBSTITUTE(SUBSTITUTE(E185,",",";"),".",";"),";",";"),"-",";"),":",";"),"?",";"),E185)</f>
        <v/>
      </c>
      <c r="F186" s="281" t="str">
        <f>IFERROR(IF(LEN(E189)&gt;LEN(F184)+LEN(F185),LEFT(RIGHT(E189,LEN(E189)-LEN(F184)-LEN(F185)),FIND("¤",SUBSTITUTE(LEFT(RIGHT(E189,LEN(E189)-LEN(F184)-LEN(F185)),$H$20+1)," ","¤",LEN(LEFT(RIGHT(E189,LEN(E189)-LEN(F184)-LEN(F185)),$H$20+1))-LEN(SUBSTITUTE(LEFT(RIGHT(E189,LEN(E189)-LEN(F184)-LEN(F185)),$H$20+1)," ",""))))),""),"")</f>
        <v/>
      </c>
      <c r="G186" s="282" t="str">
        <f t="shared" si="38"/>
        <v xml:space="preserve"> ◄ 186</v>
      </c>
      <c r="H186" s="287"/>
      <c r="I186" s="287"/>
      <c r="J186" s="287"/>
      <c r="L186" s="157" t="str">
        <f t="shared" si="36"/>
        <v/>
      </c>
      <c r="M186" s="242" t="str">
        <f t="shared" si="37"/>
        <v/>
      </c>
      <c r="N186" s="242" t="str">
        <f t="shared" si="45"/>
        <v/>
      </c>
      <c r="O186" s="242" t="str">
        <f t="shared" si="45"/>
        <v/>
      </c>
      <c r="P186" s="242" t="str">
        <f t="shared" si="45"/>
        <v/>
      </c>
      <c r="Q186" s="242" t="s">
        <v>71</v>
      </c>
      <c r="R186" s="276"/>
      <c r="S186" s="277"/>
      <c r="T186" s="243"/>
      <c r="U186" s="244"/>
      <c r="V186" s="245" t="str">
        <f t="shared" si="39"/>
        <v/>
      </c>
      <c r="W186" s="246" t="str">
        <f t="shared" si="40"/>
        <v/>
      </c>
      <c r="X186" s="247" t="str">
        <f t="shared" si="41"/>
        <v/>
      </c>
      <c r="Y186" s="248">
        <f>IF(ISBLANK(#REF!),"",LEN(L186)-LEN(SUBSTITUTE(L186," ",""))+1)</f>
        <v>1</v>
      </c>
      <c r="Z186" s="249">
        <f t="shared" si="42"/>
        <v>0</v>
      </c>
      <c r="AA186" s="248">
        <f t="shared" si="43"/>
        <v>0</v>
      </c>
      <c r="AB186" s="248">
        <f t="shared" si="44"/>
        <v>0</v>
      </c>
      <c r="AC186" s="94"/>
      <c r="AE186" s="151">
        <v>1</v>
      </c>
    </row>
    <row r="187" spans="3:31">
      <c r="C187" s="241" t="str">
        <f>IF(AND(F187&lt;&gt;"", LEN(TRIM(F187))&gt;0), MAX(C$21:C186)+1, "")</f>
        <v/>
      </c>
      <c r="D187" s="241" t="str" cm="1">
        <f t="array" ref="D187">IFERROR(INDEX($F$22:F$291, MATCH(ROW()-MIN(ROW($F$22:F$291))+1, $C$22:C$291, 0)), "")</f>
        <v/>
      </c>
      <c r="E187" s="283" t="str">
        <f>IFERROR(SUBSTITUTE(E186,"."," "),E186)</f>
        <v/>
      </c>
      <c r="F187" s="281" t="str">
        <f>IFERROR(LEFT(RIGHT(E189,LEN(E189)-LEN(F184)-LEN(F185)-LEN(F186)),FIND("¤",SUBSTITUTE(LEFT(RIGHT(E189,LEN(E189)-LEN(F184)-LEN(F185)-LEN(F186)),$H$20+1)," ","¤",LEN(LEFT(RIGHT(E189,LEN(E189)-LEN(F184)-LEN(F185)-LEN(F186)),$H$20+1))-LEN(SUBSTITUTE(LEFT(RIGHT(E189,LEN(E189)-LEN(F184)-LEN(F185)-LEN(F186)),$H$20+1)," ",""))))),"")</f>
        <v/>
      </c>
      <c r="G187" s="282" t="str">
        <f t="shared" si="38"/>
        <v xml:space="preserve"> ◄ 187</v>
      </c>
      <c r="H187" s="287"/>
      <c r="I187" s="287"/>
      <c r="J187" s="287"/>
      <c r="L187" s="157" t="str">
        <f t="shared" si="36"/>
        <v/>
      </c>
      <c r="M187" s="242" t="str">
        <f t="shared" si="37"/>
        <v/>
      </c>
      <c r="N187" s="242" t="str">
        <f t="shared" si="45"/>
        <v/>
      </c>
      <c r="O187" s="242" t="str">
        <f t="shared" si="45"/>
        <v/>
      </c>
      <c r="P187" s="242" t="str">
        <f t="shared" si="45"/>
        <v/>
      </c>
      <c r="Q187" s="242" t="s">
        <v>71</v>
      </c>
      <c r="R187" s="276"/>
      <c r="S187" s="277"/>
      <c r="T187" s="243"/>
      <c r="U187" s="244"/>
      <c r="V187" s="245" t="str">
        <f t="shared" si="39"/>
        <v/>
      </c>
      <c r="W187" s="246" t="str">
        <f t="shared" si="40"/>
        <v/>
      </c>
      <c r="X187" s="247" t="str">
        <f t="shared" si="41"/>
        <v/>
      </c>
      <c r="Y187" s="248">
        <f>IF(ISBLANK(#REF!),"",LEN(L187)-LEN(SUBSTITUTE(L187," ",""))+1)</f>
        <v>1</v>
      </c>
      <c r="Z187" s="249">
        <f t="shared" si="42"/>
        <v>0</v>
      </c>
      <c r="AA187" s="248">
        <f t="shared" si="43"/>
        <v>0</v>
      </c>
      <c r="AB187" s="248">
        <f t="shared" si="44"/>
        <v>0</v>
      </c>
      <c r="AC187" s="94"/>
      <c r="AE187" s="151">
        <v>1</v>
      </c>
    </row>
    <row r="188" spans="3:31">
      <c r="C188" s="241" t="str">
        <f>IF(AND(F188&lt;&gt;"", LEN(TRIM(F188))&gt;0), MAX(C$21:C187)+1, "")</f>
        <v/>
      </c>
      <c r="D188" s="241" t="str" cm="1">
        <f t="array" ref="D188">IFERROR(INDEX($F$22:F$291, MATCH(ROW()-MIN(ROW($F$22:F$291))+1, $C$22:C$291, 0)), "")</f>
        <v/>
      </c>
      <c r="E188" s="284" t="str">
        <f>SUBSTITUTE(SUBSTITUTE(E187,";"," "),","," ")</f>
        <v/>
      </c>
      <c r="F188" s="281" t="str">
        <f>IFERROR(LEFT(RIGHT(E189,LEN(E189)-LEN(F184)-LEN(F185)-LEN(F186)-LEN(F187)),FIND("¤",SUBSTITUTE(LEFT(RIGHT(E189,LEN(E189)-LEN(F184)-LEN(F185)-LEN(F186)-LEN(F187)),$H$20+1)," ","¤",LEN(LEFT(RIGHT(E189,LEN(E189)-LEN(F184)-LEN(F185)-LEN(F186)-LEN(F187)),$H$20+1))-LEN(SUBSTITUTE(LEFT(RIGHT(E189,LEN(E189)-LEN(F184)-LEN(F185)-LEN(F186)-LEN(F187)),$H$20+1)," ",""))))),"")</f>
        <v/>
      </c>
      <c r="G188" s="282" t="str">
        <f t="shared" si="38"/>
        <v xml:space="preserve"> ◄ 188</v>
      </c>
      <c r="H188" s="287"/>
      <c r="I188" s="287"/>
      <c r="J188" s="287"/>
      <c r="L188" s="157" t="str">
        <f t="shared" si="36"/>
        <v/>
      </c>
      <c r="M188" s="242" t="str">
        <f t="shared" si="37"/>
        <v/>
      </c>
      <c r="N188" s="242" t="str">
        <f t="shared" si="45"/>
        <v/>
      </c>
      <c r="O188" s="242" t="str">
        <f t="shared" si="45"/>
        <v/>
      </c>
      <c r="P188" s="242" t="str">
        <f t="shared" si="45"/>
        <v/>
      </c>
      <c r="Q188" s="242" t="s">
        <v>71</v>
      </c>
      <c r="R188" s="276"/>
      <c r="S188" s="277"/>
      <c r="T188" s="243"/>
      <c r="U188" s="244"/>
      <c r="V188" s="245" t="str">
        <f t="shared" si="39"/>
        <v/>
      </c>
      <c r="W188" s="246" t="str">
        <f t="shared" si="40"/>
        <v/>
      </c>
      <c r="X188" s="247" t="str">
        <f t="shared" si="41"/>
        <v/>
      </c>
      <c r="Y188" s="248">
        <f>IF(ISBLANK(#REF!),"",LEN(L188)-LEN(SUBSTITUTE(L188," ",""))+1)</f>
        <v>1</v>
      </c>
      <c r="Z188" s="249">
        <f t="shared" si="42"/>
        <v>0</v>
      </c>
      <c r="AA188" s="248">
        <f t="shared" si="43"/>
        <v>0</v>
      </c>
      <c r="AB188" s="248">
        <f t="shared" si="44"/>
        <v>0</v>
      </c>
      <c r="AC188" s="94"/>
      <c r="AE188" s="151">
        <v>1</v>
      </c>
    </row>
    <row r="189" spans="3:31">
      <c r="C189" s="241" t="str">
        <f>IF(AND(F189&lt;&gt;"", LEN(TRIM(F189))&gt;0), MAX(C$21:C188)+1, "")</f>
        <v/>
      </c>
      <c r="D189" s="241" t="str" cm="1">
        <f t="array" ref="D189">IFERROR(INDEX($F$22:F$291, MATCH(ROW()-MIN(ROW($F$22:F$291))+1, $C$22:C$291, 0)), "")</f>
        <v/>
      </c>
      <c r="E189" s="285" t="str">
        <f>IFERROR(SUBSTITUTE(SUBSTITUTE(SUBSTITUTE(E188,"  "," "),"  "," "),"  "," "),E188)</f>
        <v/>
      </c>
      <c r="F189" s="281" t="str">
        <f>IF(LEN(E189) &gt; LEN(F184) + LEN(F185) + LEN(F186)+ LEN(F187) + LEN(F188), RIGHT(E189, LEN(E189) - LEN(F184) - LEN(F185) - LEN(F186) - LEN(F187) - LEN(F188)), "")</f>
        <v/>
      </c>
      <c r="G189" s="282" t="str">
        <f t="shared" si="38"/>
        <v xml:space="preserve"> ◄ 189</v>
      </c>
      <c r="H189" s="287"/>
      <c r="I189" s="287"/>
      <c r="J189" s="287"/>
      <c r="L189" s="157" t="str">
        <f t="shared" si="36"/>
        <v/>
      </c>
      <c r="M189" s="242" t="str">
        <f t="shared" si="37"/>
        <v/>
      </c>
      <c r="N189" s="242" t="str">
        <f t="shared" si="45"/>
        <v/>
      </c>
      <c r="O189" s="242" t="str">
        <f t="shared" si="45"/>
        <v/>
      </c>
      <c r="P189" s="242" t="str">
        <f t="shared" si="45"/>
        <v/>
      </c>
      <c r="Q189" s="242" t="s">
        <v>71</v>
      </c>
      <c r="R189" s="276"/>
      <c r="S189" s="277"/>
      <c r="T189" s="243"/>
      <c r="U189" s="244"/>
      <c r="V189" s="245" t="str">
        <f t="shared" si="39"/>
        <v/>
      </c>
      <c r="W189" s="246" t="str">
        <f t="shared" si="40"/>
        <v/>
      </c>
      <c r="X189" s="247" t="str">
        <f t="shared" si="41"/>
        <v/>
      </c>
      <c r="Y189" s="248">
        <f>IF(ISBLANK(#REF!),"",LEN(L189)-LEN(SUBSTITUTE(L189," ",""))+1)</f>
        <v>1</v>
      </c>
      <c r="Z189" s="249">
        <f t="shared" si="42"/>
        <v>0</v>
      </c>
      <c r="AA189" s="248">
        <f t="shared" si="43"/>
        <v>0</v>
      </c>
      <c r="AB189" s="248">
        <f t="shared" si="44"/>
        <v>0</v>
      </c>
      <c r="AC189" s="94"/>
      <c r="AE189" s="151">
        <v>1</v>
      </c>
    </row>
    <row r="190" spans="3:31">
      <c r="C190" s="241" t="str">
        <f>IF(AND(F190&lt;&gt;"", LEN(TRIM(F190))&gt;0), MAX(C$21:C189)+1, "")</f>
        <v/>
      </c>
      <c r="D190" s="241" t="str" cm="1">
        <f t="array" ref="D190">IFERROR(INDEX($F$22:F$291, MATCH(ROW()-MIN(ROW($F$22:F$291))+1, $C$22:C$291, 0)), "")</f>
        <v/>
      </c>
      <c r="E190" s="270" t="str">
        <f>(SUBSTITUTE(SUBSTITUTE(J50,CHAR(13)&amp;CHAR(10)," "),CHAR(10)," "))</f>
        <v/>
      </c>
      <c r="F190" s="271" t="str">
        <f>IF(LEN(E195)&lt;$H$20,E190,LEFT(E195,FIND("¤",SUBSTITUTE(LEFT(E195,$H$20+1)," ","¤",LEN(LEFT(E195,$H$20+1))-LEN(SUBSTITUTE(LEFT(E195,$H$20+1)," ",""))))))</f>
        <v/>
      </c>
      <c r="G190" s="272" t="str">
        <f t="shared" si="38"/>
        <v xml:space="preserve"> ◄ 190</v>
      </c>
      <c r="H190" s="287"/>
      <c r="I190" s="287"/>
      <c r="J190" s="287"/>
      <c r="L190" s="157" t="str">
        <f t="shared" si="36"/>
        <v/>
      </c>
      <c r="M190" s="242" t="str">
        <f t="shared" si="37"/>
        <v/>
      </c>
      <c r="N190" s="242" t="str">
        <f t="shared" si="45"/>
        <v/>
      </c>
      <c r="O190" s="242" t="str">
        <f t="shared" si="45"/>
        <v/>
      </c>
      <c r="P190" s="242" t="str">
        <f t="shared" si="45"/>
        <v/>
      </c>
      <c r="Q190" s="242" t="s">
        <v>71</v>
      </c>
      <c r="R190" s="276"/>
      <c r="S190" s="277"/>
      <c r="T190" s="243"/>
      <c r="U190" s="244"/>
      <c r="V190" s="245" t="str">
        <f t="shared" si="39"/>
        <v/>
      </c>
      <c r="W190" s="246" t="str">
        <f t="shared" si="40"/>
        <v/>
      </c>
      <c r="X190" s="247" t="str">
        <f t="shared" si="41"/>
        <v/>
      </c>
      <c r="Y190" s="248">
        <f>IF(ISBLANK(#REF!),"",LEN(L190)-LEN(SUBSTITUTE(L190," ",""))+1)</f>
        <v>1</v>
      </c>
      <c r="Z190" s="249">
        <f t="shared" si="42"/>
        <v>0</v>
      </c>
      <c r="AA190" s="248">
        <f t="shared" si="43"/>
        <v>0</v>
      </c>
      <c r="AB190" s="248">
        <f t="shared" si="44"/>
        <v>0</v>
      </c>
      <c r="AC190" s="94"/>
      <c r="AE190" s="151">
        <v>1</v>
      </c>
    </row>
    <row r="191" spans="3:31">
      <c r="C191" s="241" t="str">
        <f>IF(AND(F191&lt;&gt;"", LEN(TRIM(F191))&gt;0), MAX(C$21:C190)+1, "")</f>
        <v/>
      </c>
      <c r="D191" s="241" t="str" cm="1">
        <f t="array" ref="D191">IFERROR(INDEX($F$22:F$291, MATCH(ROW()-MIN(ROW($F$22:F$291))+1, $C$22:C$291, 0)), "")</f>
        <v/>
      </c>
      <c r="E191" s="278" t="str">
        <f>IFERROR(TRIM(SUBSTITUTE(SUBSTITUTE(SUBSTITUTE(SUBSTITUTE(SUBSTITUTE(E190," .",".")," ;",";")," :",":"),",",","),",","")),E190)</f>
        <v/>
      </c>
      <c r="F191" s="271" t="str">
        <f>IFERROR(IF(LEN(E195) &gt; LEN(F190), LEFT(RIGHT(E195, LEN(E195) - LEN(F190)), FIND("¤", SUBSTITUTE(LEFT(RIGHT(E195, LEN(E195) - LEN(F190)), $H$20+1), " ", "¤", LEN(LEFT(RIGHT(E195, LEN(E195) - LEN(F190)), $H$20+1)) - LEN(SUBSTITUTE(LEFT(RIGHT(E195, LEN(E195) - LEN(F190)), $H$20+1), " ", ""))))), ""), "")</f>
        <v/>
      </c>
      <c r="G191" s="272" t="str">
        <f t="shared" si="38"/>
        <v xml:space="preserve"> ◄ 191</v>
      </c>
      <c r="H191" s="287"/>
      <c r="I191" s="287"/>
      <c r="J191" s="287"/>
      <c r="L191" s="157" t="str">
        <f t="shared" si="36"/>
        <v/>
      </c>
      <c r="M191" s="242" t="str">
        <f t="shared" si="37"/>
        <v/>
      </c>
      <c r="N191" s="242" t="str">
        <f t="shared" si="45"/>
        <v/>
      </c>
      <c r="O191" s="242" t="str">
        <f t="shared" si="45"/>
        <v/>
      </c>
      <c r="P191" s="242" t="str">
        <f t="shared" si="45"/>
        <v/>
      </c>
      <c r="Q191" s="242" t="s">
        <v>71</v>
      </c>
      <c r="R191" s="276"/>
      <c r="S191" s="277"/>
      <c r="T191" s="243"/>
      <c r="U191" s="244"/>
      <c r="V191" s="245" t="str">
        <f t="shared" si="39"/>
        <v/>
      </c>
      <c r="W191" s="246" t="str">
        <f t="shared" si="40"/>
        <v/>
      </c>
      <c r="X191" s="247" t="str">
        <f t="shared" si="41"/>
        <v/>
      </c>
      <c r="Y191" s="248">
        <f>IF(ISBLANK(#REF!),"",LEN(L191)-LEN(SUBSTITUTE(L191," ",""))+1)</f>
        <v>1</v>
      </c>
      <c r="Z191" s="249">
        <f t="shared" si="42"/>
        <v>0</v>
      </c>
      <c r="AA191" s="248">
        <f t="shared" si="43"/>
        <v>0</v>
      </c>
      <c r="AB191" s="248">
        <f t="shared" si="44"/>
        <v>0</v>
      </c>
      <c r="AC191" s="94"/>
      <c r="AE191" s="151">
        <v>1</v>
      </c>
    </row>
    <row r="192" spans="3:31">
      <c r="C192" s="241" t="str">
        <f>IF(AND(F192&lt;&gt;"", LEN(TRIM(F192))&gt;0), MAX(C$21:C191)+1, "")</f>
        <v/>
      </c>
      <c r="D192" s="241" t="str" cm="1">
        <f t="array" ref="D192">IFERROR(INDEX($F$22:F$291, MATCH(ROW()-MIN(ROW($F$22:F$291))+1, $C$22:C$291, 0)), "")</f>
        <v/>
      </c>
      <c r="E192" s="278" t="str">
        <f>IFERROR(SUBSTITUTE(SUBSTITUTE(SUBSTITUTE(SUBSTITUTE(SUBSTITUTE(SUBSTITUTE(E191,",",";"),".",";"),";",";"),"-",";"),":",";"),"?",";"),E191)</f>
        <v/>
      </c>
      <c r="F192" s="271" t="str">
        <f>IFERROR(IF(LEN(E195)&gt;LEN(F190)+LEN(F191),LEFT(RIGHT(E195,LEN(E195)-LEN(F190)-LEN(F191)),FIND("¤",SUBSTITUTE(LEFT(RIGHT(E195,LEN(E195)-LEN(F190)-LEN(F191)),$H$20+1)," ","¤",LEN(LEFT(RIGHT(E195,LEN(E195)-LEN(F190)-LEN(F191)),$H$20+1))-LEN(SUBSTITUTE(LEFT(RIGHT(E195,LEN(E195)-LEN(F190)-LEN(F191)),$H$20+1)," ",""))))),""),"")</f>
        <v/>
      </c>
      <c r="G192" s="272" t="str">
        <f t="shared" si="38"/>
        <v xml:space="preserve"> ◄ 192</v>
      </c>
      <c r="H192" s="287"/>
      <c r="I192" s="287"/>
      <c r="J192" s="287"/>
      <c r="L192" s="157" t="str">
        <f t="shared" si="36"/>
        <v/>
      </c>
      <c r="M192" s="242" t="str">
        <f t="shared" si="37"/>
        <v/>
      </c>
      <c r="N192" s="242" t="str">
        <f t="shared" si="45"/>
        <v/>
      </c>
      <c r="O192" s="242" t="str">
        <f t="shared" si="45"/>
        <v/>
      </c>
      <c r="P192" s="242" t="str">
        <f t="shared" si="45"/>
        <v/>
      </c>
      <c r="Q192" s="242" t="s">
        <v>71</v>
      </c>
      <c r="R192" s="276"/>
      <c r="S192" s="277"/>
      <c r="T192" s="243"/>
      <c r="U192" s="244"/>
      <c r="V192" s="245" t="str">
        <f t="shared" si="39"/>
        <v/>
      </c>
      <c r="W192" s="246" t="str">
        <f t="shared" si="40"/>
        <v/>
      </c>
      <c r="X192" s="247" t="str">
        <f t="shared" si="41"/>
        <v/>
      </c>
      <c r="Y192" s="248">
        <f>IF(ISBLANK(#REF!),"",LEN(L192)-LEN(SUBSTITUTE(L192," ",""))+1)</f>
        <v>1</v>
      </c>
      <c r="Z192" s="249">
        <f t="shared" si="42"/>
        <v>0</v>
      </c>
      <c r="AA192" s="248">
        <f t="shared" si="43"/>
        <v>0</v>
      </c>
      <c r="AB192" s="248">
        <f t="shared" si="44"/>
        <v>0</v>
      </c>
      <c r="AC192" s="94"/>
      <c r="AE192" s="151">
        <v>1</v>
      </c>
    </row>
    <row r="193" spans="3:31">
      <c r="C193" s="241" t="str">
        <f>IF(AND(F193&lt;&gt;"", LEN(TRIM(F193))&gt;0), MAX(C$21:C192)+1, "")</f>
        <v/>
      </c>
      <c r="D193" s="241" t="str" cm="1">
        <f t="array" ref="D193">IFERROR(INDEX($F$22:F$291, MATCH(ROW()-MIN(ROW($F$22:F$291))+1, $C$22:C$291, 0)), "")</f>
        <v/>
      </c>
      <c r="E193" s="278" t="str">
        <f>IFERROR(SUBSTITUTE(E192,"."," "),E192)</f>
        <v/>
      </c>
      <c r="F193" s="271" t="str">
        <f>IFERROR(LEFT(RIGHT(E195,LEN(E195)-LEN(F190)-LEN(F191)-LEN(F192)),FIND("¤",SUBSTITUTE(LEFT(RIGHT(E195,LEN(E195)-LEN(F190)-LEN(F191)-LEN(F192)),$H$20+1)," ","¤",LEN(LEFT(RIGHT(E195,LEN(E195)-LEN(F190)-LEN(F191)-LEN(F192)),$H$20+1))-LEN(SUBSTITUTE(LEFT(RIGHT(E195,LEN(E195)-LEN(F190)-LEN(F191)-LEN(F192)),$H$20+1)," ",""))))),"")</f>
        <v/>
      </c>
      <c r="G193" s="272" t="str">
        <f t="shared" si="38"/>
        <v xml:space="preserve"> ◄ 193</v>
      </c>
      <c r="H193" s="287"/>
      <c r="I193" s="287"/>
      <c r="J193" s="287"/>
      <c r="L193" s="157" t="str">
        <f t="shared" si="36"/>
        <v/>
      </c>
      <c r="M193" s="242" t="str">
        <f t="shared" si="37"/>
        <v/>
      </c>
      <c r="N193" s="242" t="str">
        <f t="shared" si="45"/>
        <v/>
      </c>
      <c r="O193" s="242" t="str">
        <f t="shared" si="45"/>
        <v/>
      </c>
      <c r="P193" s="242" t="str">
        <f t="shared" si="45"/>
        <v/>
      </c>
      <c r="Q193" s="242" t="s">
        <v>71</v>
      </c>
      <c r="R193" s="276"/>
      <c r="S193" s="277"/>
      <c r="T193" s="243"/>
      <c r="U193" s="244"/>
      <c r="V193" s="245" t="str">
        <f t="shared" si="39"/>
        <v/>
      </c>
      <c r="W193" s="246" t="str">
        <f t="shared" si="40"/>
        <v/>
      </c>
      <c r="X193" s="247" t="str">
        <f t="shared" si="41"/>
        <v/>
      </c>
      <c r="Y193" s="248">
        <f>IF(ISBLANK(#REF!),"",LEN(L193)-LEN(SUBSTITUTE(L193," ",""))+1)</f>
        <v>1</v>
      </c>
      <c r="Z193" s="249">
        <f t="shared" si="42"/>
        <v>0</v>
      </c>
      <c r="AA193" s="248">
        <f t="shared" si="43"/>
        <v>0</v>
      </c>
      <c r="AB193" s="248">
        <f t="shared" si="44"/>
        <v>0</v>
      </c>
      <c r="AC193" s="94"/>
      <c r="AE193" s="151">
        <v>1</v>
      </c>
    </row>
    <row r="194" spans="3:31">
      <c r="C194" s="241" t="str">
        <f>IF(AND(F194&lt;&gt;"", LEN(TRIM(F194))&gt;0), MAX(C$21:C193)+1, "")</f>
        <v/>
      </c>
      <c r="D194" s="241" t="str" cm="1">
        <f t="array" ref="D194">IFERROR(INDEX($F$22:F$291, MATCH(ROW()-MIN(ROW($F$22:F$291))+1, $C$22:C$291, 0)), "")</f>
        <v/>
      </c>
      <c r="E194" s="279" t="str">
        <f>SUBSTITUTE(SUBSTITUTE(E193,";"," "),","," ")</f>
        <v/>
      </c>
      <c r="F194" s="271" t="str">
        <f>IFERROR(LEFT(RIGHT(E195,LEN(E195)-LEN(F190)-LEN(F191)-LEN(F192)-LEN(F193)),FIND("¤",SUBSTITUTE(LEFT(RIGHT(E195,LEN(E195)-LEN(F190)-LEN(F191)-LEN(F192)-LEN(F193)),$H$20+1)," ","¤",LEN(LEFT(RIGHT(E195,LEN(E195)-LEN(F190)-LEN(F191)-LEN(F192)-LEN(F193)),$H$20+1))-LEN(SUBSTITUTE(LEFT(RIGHT(E195,LEN(E195)-LEN(F190)-LEN(F191)-LEN(F192)-LEN(F193)),$H$20+1)," ",""))))),"")</f>
        <v/>
      </c>
      <c r="G194" s="272" t="str">
        <f t="shared" si="38"/>
        <v xml:space="preserve"> ◄ 194</v>
      </c>
      <c r="H194" s="287"/>
      <c r="I194" s="287"/>
      <c r="J194" s="287"/>
      <c r="L194" s="157" t="str">
        <f t="shared" si="36"/>
        <v/>
      </c>
      <c r="M194" s="242" t="str">
        <f t="shared" si="37"/>
        <v/>
      </c>
      <c r="N194" s="242" t="str">
        <f t="shared" si="45"/>
        <v/>
      </c>
      <c r="O194" s="242" t="str">
        <f t="shared" si="45"/>
        <v/>
      </c>
      <c r="P194" s="242" t="str">
        <f t="shared" si="45"/>
        <v/>
      </c>
      <c r="Q194" s="242" t="s">
        <v>71</v>
      </c>
      <c r="R194" s="276"/>
      <c r="S194" s="277"/>
      <c r="T194" s="243"/>
      <c r="U194" s="244"/>
      <c r="V194" s="245" t="str">
        <f t="shared" si="39"/>
        <v/>
      </c>
      <c r="W194" s="246" t="str">
        <f t="shared" si="40"/>
        <v/>
      </c>
      <c r="X194" s="247" t="str">
        <f t="shared" si="41"/>
        <v/>
      </c>
      <c r="Y194" s="248">
        <f>IF(ISBLANK(#REF!),"",LEN(L194)-LEN(SUBSTITUTE(L194," ",""))+1)</f>
        <v>1</v>
      </c>
      <c r="Z194" s="249">
        <f t="shared" si="42"/>
        <v>0</v>
      </c>
      <c r="AA194" s="248">
        <f t="shared" si="43"/>
        <v>0</v>
      </c>
      <c r="AB194" s="248">
        <f t="shared" si="44"/>
        <v>0</v>
      </c>
      <c r="AC194" s="94"/>
      <c r="AE194" s="151">
        <v>1</v>
      </c>
    </row>
    <row r="195" spans="3:31">
      <c r="C195" s="241" t="str">
        <f>IF(AND(F195&lt;&gt;"", LEN(TRIM(F195))&gt;0), MAX(C$21:C194)+1, "")</f>
        <v/>
      </c>
      <c r="D195" s="241" t="str" cm="1">
        <f t="array" ref="D195">IFERROR(INDEX($F$22:F$291, MATCH(ROW()-MIN(ROW($F$22:F$291))+1, $C$22:C$291, 0)), "")</f>
        <v/>
      </c>
      <c r="E195" s="280" t="str">
        <f>IFERROR(SUBSTITUTE(SUBSTITUTE(SUBSTITUTE(E194,"  "," "),"  "," "),"  "," "),E194)</f>
        <v/>
      </c>
      <c r="F195" s="271" t="str">
        <f>IF(LEN(E195) &gt; LEN(F190) + LEN(F191) + LEN(F192)+ LEN(F193) + LEN(F194), RIGHT(E195, LEN(E195) - LEN(F190) - LEN(F191) - LEN(F192) - LEN(F193) - LEN(F194)), "")</f>
        <v/>
      </c>
      <c r="G195" s="272" t="str">
        <f t="shared" si="38"/>
        <v xml:space="preserve"> ◄ 195</v>
      </c>
      <c r="H195" s="287"/>
      <c r="I195" s="287"/>
      <c r="J195" s="287"/>
      <c r="L195" s="157" t="str">
        <f t="shared" si="36"/>
        <v/>
      </c>
      <c r="M195" s="242" t="str">
        <f t="shared" si="37"/>
        <v/>
      </c>
      <c r="N195" s="242" t="str">
        <f t="shared" si="45"/>
        <v/>
      </c>
      <c r="O195" s="242" t="str">
        <f t="shared" si="45"/>
        <v/>
      </c>
      <c r="P195" s="242" t="str">
        <f t="shared" si="45"/>
        <v/>
      </c>
      <c r="Q195" s="242" t="s">
        <v>71</v>
      </c>
      <c r="R195" s="276"/>
      <c r="S195" s="277"/>
      <c r="T195" s="243"/>
      <c r="U195" s="244"/>
      <c r="V195" s="245" t="str">
        <f t="shared" si="39"/>
        <v/>
      </c>
      <c r="W195" s="246" t="str">
        <f t="shared" si="40"/>
        <v/>
      </c>
      <c r="X195" s="247" t="str">
        <f t="shared" si="41"/>
        <v/>
      </c>
      <c r="Y195" s="248">
        <f>IF(ISBLANK(#REF!),"",LEN(L195)-LEN(SUBSTITUTE(L195," ",""))+1)</f>
        <v>1</v>
      </c>
      <c r="Z195" s="249">
        <f t="shared" si="42"/>
        <v>0</v>
      </c>
      <c r="AA195" s="248">
        <f t="shared" si="43"/>
        <v>0</v>
      </c>
      <c r="AB195" s="248">
        <f t="shared" si="44"/>
        <v>0</v>
      </c>
      <c r="AC195" s="94"/>
      <c r="AE195" s="151">
        <v>1</v>
      </c>
    </row>
    <row r="196" spans="3:31">
      <c r="C196" s="241" t="str">
        <f>IF(AND(F196&lt;&gt;"", LEN(TRIM(F196))&gt;0), MAX(C$21:C195)+1, "")</f>
        <v/>
      </c>
      <c r="D196" s="241" t="str" cm="1">
        <f t="array" ref="D196">IFERROR(INDEX($F$22:F$291, MATCH(ROW()-MIN(ROW($F$22:F$291))+1, $C$22:C$291, 0)), "")</f>
        <v/>
      </c>
      <c r="E196" s="270" t="str">
        <f>(SUBSTITUTE(SUBSTITUTE(J51,CHAR(13)&amp;CHAR(10)," "),CHAR(10)," "))</f>
        <v/>
      </c>
      <c r="F196" s="281" t="str">
        <f>IF(LEN(E201)&lt;$H$20,E196,LEFT(E201,FIND("¤",SUBSTITUTE(LEFT(E201,$H$20+1)," ","¤",LEN(LEFT(E201,$H$20+1))-LEN(SUBSTITUTE(LEFT(E201,$H$20+1)," ",""))))))</f>
        <v/>
      </c>
      <c r="G196" s="282" t="str">
        <f t="shared" si="38"/>
        <v xml:space="preserve"> ◄ 196</v>
      </c>
      <c r="H196" s="287"/>
      <c r="I196" s="287"/>
      <c r="J196" s="287"/>
      <c r="L196" s="157" t="str">
        <f t="shared" si="36"/>
        <v/>
      </c>
      <c r="M196" s="242" t="str">
        <f t="shared" si="37"/>
        <v/>
      </c>
      <c r="N196" s="242" t="str">
        <f t="shared" si="45"/>
        <v/>
      </c>
      <c r="O196" s="242" t="str">
        <f t="shared" si="45"/>
        <v/>
      </c>
      <c r="P196" s="242" t="str">
        <f t="shared" si="45"/>
        <v/>
      </c>
      <c r="Q196" s="242" t="s">
        <v>71</v>
      </c>
      <c r="R196" s="276"/>
      <c r="S196" s="277"/>
      <c r="T196" s="243"/>
      <c r="U196" s="244"/>
      <c r="V196" s="245" t="str">
        <f t="shared" si="39"/>
        <v/>
      </c>
      <c r="W196" s="246" t="str">
        <f t="shared" si="40"/>
        <v/>
      </c>
      <c r="X196" s="247" t="str">
        <f t="shared" si="41"/>
        <v/>
      </c>
      <c r="Y196" s="248">
        <f>IF(ISBLANK(#REF!),"",LEN(L196)-LEN(SUBSTITUTE(L196," ",""))+1)</f>
        <v>1</v>
      </c>
      <c r="Z196" s="249">
        <f t="shared" si="42"/>
        <v>0</v>
      </c>
      <c r="AA196" s="248">
        <f t="shared" si="43"/>
        <v>0</v>
      </c>
      <c r="AB196" s="248">
        <f t="shared" si="44"/>
        <v>0</v>
      </c>
      <c r="AC196" s="94"/>
      <c r="AE196" s="151">
        <v>1</v>
      </c>
    </row>
    <row r="197" spans="3:31">
      <c r="C197" s="241" t="str">
        <f>IF(AND(F197&lt;&gt;"", LEN(TRIM(F197))&gt;0), MAX(C$21:C196)+1, "")</f>
        <v/>
      </c>
      <c r="D197" s="241" t="str" cm="1">
        <f t="array" ref="D197">IFERROR(INDEX($F$22:F$291, MATCH(ROW()-MIN(ROW($F$22:F$291))+1, $C$22:C$291, 0)), "")</f>
        <v/>
      </c>
      <c r="E197" s="283" t="str">
        <f>IFERROR(TRIM(SUBSTITUTE(SUBSTITUTE(SUBSTITUTE(SUBSTITUTE(SUBSTITUTE(E196," .",".")," ;",";")," :",":"),",",","),",","")),E196)</f>
        <v/>
      </c>
      <c r="F197" s="281" t="str">
        <f>IFERROR(IF(LEN(E201) &gt; LEN(F196), LEFT(RIGHT(E201, LEN(E201) - LEN(F196)), FIND("¤", SUBSTITUTE(LEFT(RIGHT(E201, LEN(E201) - LEN(F196)), $H$20+1), " ", "¤", LEN(LEFT(RIGHT(E201, LEN(E201) - LEN(F196)), $H$20+1)) - LEN(SUBSTITUTE(LEFT(RIGHT(E201, LEN(E201) - LEN(F196)), $H$20+1), " ", ""))))), ""), "")</f>
        <v/>
      </c>
      <c r="G197" s="282" t="str">
        <f t="shared" si="38"/>
        <v xml:space="preserve"> ◄ 197</v>
      </c>
      <c r="H197" s="287"/>
      <c r="I197" s="287"/>
      <c r="J197" s="287"/>
      <c r="L197" s="157" t="str">
        <f t="shared" si="36"/>
        <v/>
      </c>
      <c r="M197" s="242" t="str">
        <f t="shared" si="37"/>
        <v/>
      </c>
      <c r="N197" s="242" t="str">
        <f t="shared" si="45"/>
        <v/>
      </c>
      <c r="O197" s="242" t="str">
        <f t="shared" si="45"/>
        <v/>
      </c>
      <c r="P197" s="242" t="str">
        <f t="shared" si="45"/>
        <v/>
      </c>
      <c r="Q197" s="242" t="s">
        <v>71</v>
      </c>
      <c r="R197" s="276"/>
      <c r="S197" s="277"/>
      <c r="T197" s="243"/>
      <c r="U197" s="244"/>
      <c r="V197" s="245" t="str">
        <f t="shared" si="39"/>
        <v/>
      </c>
      <c r="W197" s="246" t="str">
        <f t="shared" si="40"/>
        <v/>
      </c>
      <c r="X197" s="247" t="str">
        <f t="shared" si="41"/>
        <v/>
      </c>
      <c r="Y197" s="248">
        <f>IF(ISBLANK(#REF!),"",LEN(L197)-LEN(SUBSTITUTE(L197," ",""))+1)</f>
        <v>1</v>
      </c>
      <c r="Z197" s="249">
        <f t="shared" si="42"/>
        <v>0</v>
      </c>
      <c r="AA197" s="248">
        <f t="shared" si="43"/>
        <v>0</v>
      </c>
      <c r="AB197" s="248">
        <f t="shared" si="44"/>
        <v>0</v>
      </c>
      <c r="AC197" s="94"/>
      <c r="AE197" s="151">
        <v>1</v>
      </c>
    </row>
    <row r="198" spans="3:31">
      <c r="C198" s="241" t="str">
        <f>IF(AND(F198&lt;&gt;"", LEN(TRIM(F198))&gt;0), MAX(C$21:C197)+1, "")</f>
        <v/>
      </c>
      <c r="D198" s="241" t="str" cm="1">
        <f t="array" ref="D198">IFERROR(INDEX($F$22:F$291, MATCH(ROW()-MIN(ROW($F$22:F$291))+1, $C$22:C$291, 0)), "")</f>
        <v/>
      </c>
      <c r="E198" s="283" t="str">
        <f>IFERROR(SUBSTITUTE(SUBSTITUTE(SUBSTITUTE(SUBSTITUTE(SUBSTITUTE(SUBSTITUTE(E197,",",";"),".",";"),";",";"),"-",";"),":",";"),"?",";"),E197)</f>
        <v/>
      </c>
      <c r="F198" s="281" t="str">
        <f>IFERROR(IF(LEN(E201)&gt;LEN(F196)+LEN(F197),LEFT(RIGHT(E201,LEN(E201)-LEN(F196)-LEN(F197)),FIND("¤",SUBSTITUTE(LEFT(RIGHT(E201,LEN(E201)-LEN(F196)-LEN(F197)),$H$20+1)," ","¤",LEN(LEFT(RIGHT(E201,LEN(E201)-LEN(F196)-LEN(F197)),$H$20+1))-LEN(SUBSTITUTE(LEFT(RIGHT(E201,LEN(E201)-LEN(F196)-LEN(F197)),$H$20+1)," ",""))))),""),"")</f>
        <v/>
      </c>
      <c r="G198" s="282" t="str">
        <f t="shared" si="38"/>
        <v xml:space="preserve"> ◄ 198</v>
      </c>
      <c r="H198" s="287"/>
      <c r="I198" s="287"/>
      <c r="J198" s="287"/>
      <c r="L198" s="157" t="str">
        <f t="shared" si="36"/>
        <v/>
      </c>
      <c r="M198" s="242" t="str">
        <f t="shared" si="37"/>
        <v/>
      </c>
      <c r="N198" s="242" t="str">
        <f t="shared" si="45"/>
        <v/>
      </c>
      <c r="O198" s="242" t="str">
        <f t="shared" si="45"/>
        <v/>
      </c>
      <c r="P198" s="242" t="str">
        <f t="shared" si="45"/>
        <v/>
      </c>
      <c r="Q198" s="242" t="s">
        <v>71</v>
      </c>
      <c r="R198" s="276"/>
      <c r="S198" s="277"/>
      <c r="T198" s="243"/>
      <c r="U198" s="244"/>
      <c r="V198" s="245" t="str">
        <f t="shared" si="39"/>
        <v/>
      </c>
      <c r="W198" s="246" t="str">
        <f t="shared" si="40"/>
        <v/>
      </c>
      <c r="X198" s="247" t="str">
        <f t="shared" si="41"/>
        <v/>
      </c>
      <c r="Y198" s="248">
        <f>IF(ISBLANK(#REF!),"",LEN(L198)-LEN(SUBSTITUTE(L198," ",""))+1)</f>
        <v>1</v>
      </c>
      <c r="Z198" s="249">
        <f t="shared" si="42"/>
        <v>0</v>
      </c>
      <c r="AA198" s="248">
        <f t="shared" si="43"/>
        <v>0</v>
      </c>
      <c r="AB198" s="248">
        <f t="shared" si="44"/>
        <v>0</v>
      </c>
      <c r="AC198" s="94"/>
      <c r="AE198" s="151">
        <v>1</v>
      </c>
    </row>
    <row r="199" spans="3:31">
      <c r="C199" s="241" t="str">
        <f>IF(AND(F199&lt;&gt;"", LEN(TRIM(F199))&gt;0), MAX(C$21:C198)+1, "")</f>
        <v/>
      </c>
      <c r="D199" s="241" t="str" cm="1">
        <f t="array" ref="D199">IFERROR(INDEX($F$22:F$291, MATCH(ROW()-MIN(ROW($F$22:F$291))+1, $C$22:C$291, 0)), "")</f>
        <v/>
      </c>
      <c r="E199" s="283" t="str">
        <f>IFERROR(SUBSTITUTE(E198,"."," "),E198)</f>
        <v/>
      </c>
      <c r="F199" s="281" t="str">
        <f>IFERROR(LEFT(RIGHT(E201,LEN(E201)-LEN(F196)-LEN(F197)-LEN(F198)),FIND("¤",SUBSTITUTE(LEFT(RIGHT(E201,LEN(E201)-LEN(F196)-LEN(F197)-LEN(F198)),$H$20+1)," ","¤",LEN(LEFT(RIGHT(E201,LEN(E201)-LEN(F196)-LEN(F197)-LEN(F198)),$H$20+1))-LEN(SUBSTITUTE(LEFT(RIGHT(E201,LEN(E201)-LEN(F196)-LEN(F197)-LEN(F198)),$H$20+1)," ",""))))),"")</f>
        <v/>
      </c>
      <c r="G199" s="282" t="str">
        <f t="shared" si="38"/>
        <v xml:space="preserve"> ◄ 199</v>
      </c>
      <c r="H199" s="287"/>
      <c r="I199" s="287"/>
      <c r="J199" s="287"/>
      <c r="L199" s="157" t="str">
        <f t="shared" si="36"/>
        <v/>
      </c>
      <c r="M199" s="242" t="str">
        <f t="shared" si="37"/>
        <v/>
      </c>
      <c r="N199" s="242" t="str">
        <f t="shared" si="45"/>
        <v/>
      </c>
      <c r="O199" s="242" t="str">
        <f t="shared" si="45"/>
        <v/>
      </c>
      <c r="P199" s="242" t="str">
        <f t="shared" si="45"/>
        <v/>
      </c>
      <c r="Q199" s="242" t="s">
        <v>71</v>
      </c>
      <c r="R199" s="276"/>
      <c r="S199" s="277"/>
      <c r="T199" s="243"/>
      <c r="U199" s="244"/>
      <c r="V199" s="245" t="str">
        <f t="shared" si="39"/>
        <v/>
      </c>
      <c r="W199" s="246" t="str">
        <f t="shared" si="40"/>
        <v/>
      </c>
      <c r="X199" s="247" t="str">
        <f t="shared" si="41"/>
        <v/>
      </c>
      <c r="Y199" s="248">
        <f>IF(ISBLANK(#REF!),"",LEN(L199)-LEN(SUBSTITUTE(L199," ",""))+1)</f>
        <v>1</v>
      </c>
      <c r="Z199" s="249">
        <f t="shared" si="42"/>
        <v>0</v>
      </c>
      <c r="AA199" s="248">
        <f t="shared" si="43"/>
        <v>0</v>
      </c>
      <c r="AB199" s="248">
        <f t="shared" si="44"/>
        <v>0</v>
      </c>
      <c r="AC199" s="94"/>
      <c r="AE199" s="151">
        <v>1</v>
      </c>
    </row>
    <row r="200" spans="3:31">
      <c r="C200" s="241" t="str">
        <f>IF(AND(F200&lt;&gt;"", LEN(TRIM(F200))&gt;0), MAX(C$21:C199)+1, "")</f>
        <v/>
      </c>
      <c r="D200" s="241" t="str" cm="1">
        <f t="array" ref="D200">IFERROR(INDEX($F$22:F$291, MATCH(ROW()-MIN(ROW($F$22:F$291))+1, $C$22:C$291, 0)), "")</f>
        <v/>
      </c>
      <c r="E200" s="284" t="str">
        <f>SUBSTITUTE(SUBSTITUTE(E199,";"," "),","," ")</f>
        <v/>
      </c>
      <c r="F200" s="281" t="str">
        <f>IFERROR(LEFT(RIGHT(E201,LEN(E201)-LEN(F196)-LEN(F197)-LEN(F198)-LEN(F199)),FIND("¤",SUBSTITUTE(LEFT(RIGHT(E201,LEN(E201)-LEN(F196)-LEN(F197)-LEN(F198)-LEN(F199)),$H$20+1)," ","¤",LEN(LEFT(RIGHT(E201,LEN(E201)-LEN(F196)-LEN(F197)-LEN(F198)-LEN(F199)),$H$20+1))-LEN(SUBSTITUTE(LEFT(RIGHT(E201,LEN(E201)-LEN(F196)-LEN(F197)-LEN(F198)-LEN(F199)),$H$20+1)," ",""))))),"")</f>
        <v/>
      </c>
      <c r="G200" s="282" t="str">
        <f t="shared" si="38"/>
        <v xml:space="preserve"> ◄ 200</v>
      </c>
      <c r="H200" s="287"/>
      <c r="I200" s="287"/>
      <c r="J200" s="287"/>
      <c r="L200" s="157" t="str">
        <f t="shared" si="36"/>
        <v/>
      </c>
      <c r="M200" s="242" t="str">
        <f t="shared" si="37"/>
        <v/>
      </c>
      <c r="N200" s="242" t="str">
        <f t="shared" si="45"/>
        <v/>
      </c>
      <c r="O200" s="242" t="str">
        <f t="shared" si="45"/>
        <v/>
      </c>
      <c r="P200" s="242" t="str">
        <f t="shared" si="45"/>
        <v/>
      </c>
      <c r="Q200" s="242" t="s">
        <v>71</v>
      </c>
      <c r="R200" s="276"/>
      <c r="S200" s="277"/>
      <c r="T200" s="243"/>
      <c r="U200" s="244"/>
      <c r="V200" s="245" t="str">
        <f t="shared" si="39"/>
        <v/>
      </c>
      <c r="W200" s="246" t="str">
        <f t="shared" si="40"/>
        <v/>
      </c>
      <c r="X200" s="247" t="str">
        <f t="shared" si="41"/>
        <v/>
      </c>
      <c r="Y200" s="248">
        <f>IF(ISBLANK(#REF!),"",LEN(L200)-LEN(SUBSTITUTE(L200," ",""))+1)</f>
        <v>1</v>
      </c>
      <c r="Z200" s="249">
        <f t="shared" si="42"/>
        <v>0</v>
      </c>
      <c r="AA200" s="248">
        <f t="shared" si="43"/>
        <v>0</v>
      </c>
      <c r="AB200" s="248">
        <f t="shared" si="44"/>
        <v>0</v>
      </c>
      <c r="AC200" s="94"/>
      <c r="AE200" s="151">
        <v>1</v>
      </c>
    </row>
    <row r="201" spans="3:31">
      <c r="C201" s="241" t="str">
        <f>IF(AND(F201&lt;&gt;"", LEN(TRIM(F201))&gt;0), MAX(C$21:C200)+1, "")</f>
        <v/>
      </c>
      <c r="D201" s="241" t="str" cm="1">
        <f t="array" ref="D201">IFERROR(INDEX($F$22:F$291, MATCH(ROW()-MIN(ROW($F$22:F$291))+1, $C$22:C$291, 0)), "")</f>
        <v/>
      </c>
      <c r="E201" s="285" t="str">
        <f>IFERROR(SUBSTITUTE(SUBSTITUTE(SUBSTITUTE(E200,"  "," "),"  "," "),"  "," "),E200)</f>
        <v/>
      </c>
      <c r="F201" s="281" t="str">
        <f>IF(LEN(E201) &gt; LEN(F196) + LEN(F197) + LEN(F198)+ LEN(F199) + LEN(F200), RIGHT(E201, LEN(E201) - LEN(F196) - LEN(F197) - LEN(F198) - LEN(F199) - LEN(F200)), "")</f>
        <v/>
      </c>
      <c r="G201" s="282" t="str">
        <f t="shared" si="38"/>
        <v xml:space="preserve"> ◄ 201</v>
      </c>
      <c r="H201" s="287"/>
      <c r="I201" s="287"/>
      <c r="J201" s="287"/>
      <c r="L201" s="157" t="str">
        <f t="shared" si="36"/>
        <v/>
      </c>
      <c r="M201" s="242" t="str">
        <f t="shared" si="37"/>
        <v/>
      </c>
      <c r="N201" s="242" t="str">
        <f t="shared" si="45"/>
        <v/>
      </c>
      <c r="O201" s="242" t="str">
        <f t="shared" si="45"/>
        <v/>
      </c>
      <c r="P201" s="242" t="str">
        <f t="shared" si="45"/>
        <v/>
      </c>
      <c r="Q201" s="242" t="s">
        <v>71</v>
      </c>
      <c r="R201" s="276"/>
      <c r="S201" s="277"/>
      <c r="T201" s="243"/>
      <c r="U201" s="244"/>
      <c r="V201" s="245" t="str">
        <f t="shared" si="39"/>
        <v/>
      </c>
      <c r="W201" s="246" t="str">
        <f t="shared" si="40"/>
        <v/>
      </c>
      <c r="X201" s="247" t="str">
        <f t="shared" si="41"/>
        <v/>
      </c>
      <c r="Y201" s="248">
        <f>IF(ISBLANK(#REF!),"",LEN(L201)-LEN(SUBSTITUTE(L201," ",""))+1)</f>
        <v>1</v>
      </c>
      <c r="Z201" s="249">
        <f t="shared" si="42"/>
        <v>0</v>
      </c>
      <c r="AA201" s="248">
        <f t="shared" si="43"/>
        <v>0</v>
      </c>
      <c r="AB201" s="248">
        <f t="shared" si="44"/>
        <v>0</v>
      </c>
      <c r="AC201" s="94"/>
      <c r="AE201" s="151">
        <v>1</v>
      </c>
    </row>
    <row r="202" spans="3:31">
      <c r="C202" s="241" t="str">
        <f>IF(AND(F202&lt;&gt;"", LEN(TRIM(F202))&gt;0), MAX(C$21:C201)+1, "")</f>
        <v/>
      </c>
      <c r="D202" s="241" t="str" cm="1">
        <f t="array" ref="D202">IFERROR(INDEX($F$22:F$291, MATCH(ROW()-MIN(ROW($F$22:F$291))+1, $C$22:C$291, 0)), "")</f>
        <v/>
      </c>
      <c r="E202" s="270" t="str">
        <f>(SUBSTITUTE(SUBSTITUTE(J52,CHAR(13)&amp;CHAR(10)," "),CHAR(10)," "))</f>
        <v/>
      </c>
      <c r="F202" s="271" t="str">
        <f>IF(LEN(E207)&lt;$H$20,E202,LEFT(E207,FIND("¤",SUBSTITUTE(LEFT(E207,$H$20+1)," ","¤",LEN(LEFT(E207,$H$20+1))-LEN(SUBSTITUTE(LEFT(E207,$H$20+1)," ",""))))))</f>
        <v/>
      </c>
      <c r="G202" s="272" t="str">
        <f t="shared" si="38"/>
        <v xml:space="preserve"> ◄ 202</v>
      </c>
      <c r="H202" s="287"/>
      <c r="I202" s="287"/>
      <c r="J202" s="287"/>
      <c r="L202" s="157" t="str">
        <f t="shared" si="36"/>
        <v/>
      </c>
      <c r="M202" s="242" t="str">
        <f t="shared" si="37"/>
        <v/>
      </c>
      <c r="N202" s="242" t="str">
        <f t="shared" si="45"/>
        <v/>
      </c>
      <c r="O202" s="242" t="str">
        <f t="shared" si="45"/>
        <v/>
      </c>
      <c r="P202" s="242" t="str">
        <f t="shared" si="45"/>
        <v/>
      </c>
      <c r="Q202" s="242" t="s">
        <v>71</v>
      </c>
      <c r="R202" s="276"/>
      <c r="S202" s="277"/>
      <c r="T202" s="243"/>
      <c r="U202" s="244"/>
      <c r="V202" s="245" t="str">
        <f t="shared" si="39"/>
        <v/>
      </c>
      <c r="W202" s="246" t="str">
        <f t="shared" si="40"/>
        <v/>
      </c>
      <c r="X202" s="247" t="str">
        <f t="shared" si="41"/>
        <v/>
      </c>
      <c r="Y202" s="248">
        <f>IF(ISBLANK(#REF!),"",LEN(L202)-LEN(SUBSTITUTE(L202," ",""))+1)</f>
        <v>1</v>
      </c>
      <c r="Z202" s="249">
        <f t="shared" si="42"/>
        <v>0</v>
      </c>
      <c r="AA202" s="248">
        <f t="shared" si="43"/>
        <v>0</v>
      </c>
      <c r="AB202" s="248">
        <f t="shared" si="44"/>
        <v>0</v>
      </c>
      <c r="AC202" s="94"/>
      <c r="AE202" s="151">
        <v>1</v>
      </c>
    </row>
    <row r="203" spans="3:31">
      <c r="C203" s="241" t="str">
        <f>IF(AND(F203&lt;&gt;"", LEN(TRIM(F203))&gt;0), MAX(C$21:C202)+1, "")</f>
        <v/>
      </c>
      <c r="D203" s="241" t="str" cm="1">
        <f t="array" ref="D203">IFERROR(INDEX($F$22:F$291, MATCH(ROW()-MIN(ROW($F$22:F$291))+1, $C$22:C$291, 0)), "")</f>
        <v/>
      </c>
      <c r="E203" s="278" t="str">
        <f>IFERROR(TRIM(SUBSTITUTE(SUBSTITUTE(SUBSTITUTE(SUBSTITUTE(SUBSTITUTE(E202," .",".")," ;",";")," :",":"),",",","),",","")),E202)</f>
        <v/>
      </c>
      <c r="F203" s="271" t="str">
        <f>IFERROR(IF(LEN(E207) &gt; LEN(F202), LEFT(RIGHT(E207, LEN(E207) - LEN(F202)), FIND("¤", SUBSTITUTE(LEFT(RIGHT(E207, LEN(E207) - LEN(F202)), $H$20+1), " ", "¤", LEN(LEFT(RIGHT(E207, LEN(E207) - LEN(F202)), $H$20+1)) - LEN(SUBSTITUTE(LEFT(RIGHT(E207, LEN(E207) - LEN(F202)), $H$20+1), " ", ""))))), ""), "")</f>
        <v/>
      </c>
      <c r="G203" s="272" t="str">
        <f t="shared" si="38"/>
        <v xml:space="preserve"> ◄ 203</v>
      </c>
      <c r="H203" s="287"/>
      <c r="I203" s="287"/>
      <c r="J203" s="287"/>
      <c r="L203" s="157" t="str">
        <f t="shared" si="36"/>
        <v/>
      </c>
      <c r="M203" s="242" t="str">
        <f t="shared" si="37"/>
        <v/>
      </c>
      <c r="N203" s="242" t="str">
        <f t="shared" si="45"/>
        <v/>
      </c>
      <c r="O203" s="242" t="str">
        <f t="shared" si="45"/>
        <v/>
      </c>
      <c r="P203" s="242" t="str">
        <f t="shared" si="45"/>
        <v/>
      </c>
      <c r="Q203" s="242" t="s">
        <v>71</v>
      </c>
      <c r="R203" s="276"/>
      <c r="S203" s="277"/>
      <c r="T203" s="243"/>
      <c r="U203" s="244"/>
      <c r="V203" s="245" t="str">
        <f t="shared" si="39"/>
        <v/>
      </c>
      <c r="W203" s="246" t="str">
        <f t="shared" si="40"/>
        <v/>
      </c>
      <c r="X203" s="247" t="str">
        <f t="shared" si="41"/>
        <v/>
      </c>
      <c r="Y203" s="248">
        <f>IF(ISBLANK(#REF!),"",LEN(L203)-LEN(SUBSTITUTE(L203," ",""))+1)</f>
        <v>1</v>
      </c>
      <c r="Z203" s="249">
        <f t="shared" si="42"/>
        <v>0</v>
      </c>
      <c r="AA203" s="248">
        <f t="shared" si="43"/>
        <v>0</v>
      </c>
      <c r="AB203" s="248">
        <f t="shared" si="44"/>
        <v>0</v>
      </c>
      <c r="AC203" s="94"/>
      <c r="AE203" s="151">
        <v>1</v>
      </c>
    </row>
    <row r="204" spans="3:31">
      <c r="C204" s="241" t="str">
        <f>IF(AND(F204&lt;&gt;"", LEN(TRIM(F204))&gt;0), MAX(C$21:C203)+1, "")</f>
        <v/>
      </c>
      <c r="D204" s="241" t="str" cm="1">
        <f t="array" ref="D204">IFERROR(INDEX($F$22:F$291, MATCH(ROW()-MIN(ROW($F$22:F$291))+1, $C$22:C$291, 0)), "")</f>
        <v/>
      </c>
      <c r="E204" s="278" t="str">
        <f>IFERROR(SUBSTITUTE(SUBSTITUTE(SUBSTITUTE(SUBSTITUTE(SUBSTITUTE(SUBSTITUTE(E203,",",";"),".",";"),";",";"),"-",";"),":",";"),"?",";"),E203)</f>
        <v/>
      </c>
      <c r="F204" s="271" t="str">
        <f>IFERROR(IF(LEN(E207)&gt;LEN(F202)+LEN(F203),LEFT(RIGHT(E207,LEN(E207)-LEN(F202)-LEN(F203)),FIND("¤",SUBSTITUTE(LEFT(RIGHT(E207,LEN(E207)-LEN(F202)-LEN(F203)),$H$20+1)," ","¤",LEN(LEFT(RIGHT(E207,LEN(E207)-LEN(F202)-LEN(F203)),$H$20+1))-LEN(SUBSTITUTE(LEFT(RIGHT(E207,LEN(E207)-LEN(F202)-LEN(F203)),$H$20+1)," ",""))))),""),"")</f>
        <v/>
      </c>
      <c r="G204" s="272" t="str">
        <f t="shared" si="38"/>
        <v xml:space="preserve"> ◄ 204</v>
      </c>
      <c r="H204" s="287"/>
      <c r="I204" s="287"/>
      <c r="J204" s="287"/>
      <c r="L204" s="157" t="str">
        <f t="shared" si="36"/>
        <v/>
      </c>
      <c r="M204" s="242" t="str">
        <f t="shared" si="37"/>
        <v/>
      </c>
      <c r="N204" s="242" t="str">
        <f t="shared" ref="N204:P256" si="46">IF(LEN(SUBSTITUTE(M204, N$18, "")) &lt; LEN(M204), SUBSTITUTE(M204, N$18, ""), M204)</f>
        <v/>
      </c>
      <c r="O204" s="242" t="str">
        <f t="shared" si="46"/>
        <v/>
      </c>
      <c r="P204" s="242" t="str">
        <f t="shared" si="46"/>
        <v/>
      </c>
      <c r="Q204" s="242" t="s">
        <v>71</v>
      </c>
      <c r="R204" s="276"/>
      <c r="S204" s="277"/>
      <c r="T204" s="243"/>
      <c r="U204" s="244"/>
      <c r="V204" s="245" t="str">
        <f t="shared" si="39"/>
        <v/>
      </c>
      <c r="W204" s="246" t="str">
        <f t="shared" si="40"/>
        <v/>
      </c>
      <c r="X204" s="247" t="str">
        <f t="shared" si="41"/>
        <v/>
      </c>
      <c r="Y204" s="248">
        <f>IF(ISBLANK(#REF!),"",LEN(L204)-LEN(SUBSTITUTE(L204," ",""))+1)</f>
        <v>1</v>
      </c>
      <c r="Z204" s="249">
        <f t="shared" si="42"/>
        <v>0</v>
      </c>
      <c r="AA204" s="248">
        <f t="shared" si="43"/>
        <v>0</v>
      </c>
      <c r="AB204" s="248">
        <f t="shared" si="44"/>
        <v>0</v>
      </c>
      <c r="AC204" s="94"/>
      <c r="AE204" s="151">
        <v>1</v>
      </c>
    </row>
    <row r="205" spans="3:31">
      <c r="C205" s="241" t="str">
        <f>IF(AND(F205&lt;&gt;"", LEN(TRIM(F205))&gt;0), MAX(C$21:C204)+1, "")</f>
        <v/>
      </c>
      <c r="D205" s="241" t="str" cm="1">
        <f t="array" ref="D205">IFERROR(INDEX($F$22:F$291, MATCH(ROW()-MIN(ROW($F$22:F$291))+1, $C$22:C$291, 0)), "")</f>
        <v/>
      </c>
      <c r="E205" s="278" t="str">
        <f>IFERROR(SUBSTITUTE(E204,"."," "),E204)</f>
        <v/>
      </c>
      <c r="F205" s="271" t="str">
        <f>IFERROR(LEFT(RIGHT(E207,LEN(E207)-LEN(F202)-LEN(F203)-LEN(F204)),FIND("¤",SUBSTITUTE(LEFT(RIGHT(E207,LEN(E207)-LEN(F202)-LEN(F203)-LEN(F204)),$H$20+1)," ","¤",LEN(LEFT(RIGHT(E207,LEN(E207)-LEN(F202)-LEN(F203)-LEN(F204)),$H$20+1))-LEN(SUBSTITUTE(LEFT(RIGHT(E207,LEN(E207)-LEN(F202)-LEN(F203)-LEN(F204)),$H$20+1)," ",""))))),"")</f>
        <v/>
      </c>
      <c r="G205" s="272" t="str">
        <f t="shared" si="38"/>
        <v xml:space="preserve"> ◄ 205</v>
      </c>
      <c r="H205" s="287"/>
      <c r="I205" s="287"/>
      <c r="J205" s="287"/>
      <c r="L205" s="157" t="str">
        <f t="shared" si="36"/>
        <v/>
      </c>
      <c r="M205" s="242" t="str">
        <f t="shared" si="37"/>
        <v/>
      </c>
      <c r="N205" s="242" t="str">
        <f t="shared" si="46"/>
        <v/>
      </c>
      <c r="O205" s="242" t="str">
        <f t="shared" si="46"/>
        <v/>
      </c>
      <c r="P205" s="242" t="str">
        <f t="shared" si="46"/>
        <v/>
      </c>
      <c r="Q205" s="242" t="s">
        <v>71</v>
      </c>
      <c r="R205" s="276"/>
      <c r="S205" s="277"/>
      <c r="T205" s="243"/>
      <c r="U205" s="244"/>
      <c r="V205" s="245" t="str">
        <f t="shared" si="39"/>
        <v/>
      </c>
      <c r="W205" s="246" t="str">
        <f t="shared" si="40"/>
        <v/>
      </c>
      <c r="X205" s="247" t="str">
        <f t="shared" si="41"/>
        <v/>
      </c>
      <c r="Y205" s="248">
        <f>IF(ISBLANK(#REF!),"",LEN(L205)-LEN(SUBSTITUTE(L205," ",""))+1)</f>
        <v>1</v>
      </c>
      <c r="Z205" s="249">
        <f t="shared" si="42"/>
        <v>0</v>
      </c>
      <c r="AA205" s="248">
        <f t="shared" si="43"/>
        <v>0</v>
      </c>
      <c r="AB205" s="248">
        <f t="shared" si="44"/>
        <v>0</v>
      </c>
      <c r="AC205" s="94"/>
      <c r="AE205" s="151">
        <v>1</v>
      </c>
    </row>
    <row r="206" spans="3:31">
      <c r="C206" s="241" t="str">
        <f>IF(AND(F206&lt;&gt;"", LEN(TRIM(F206))&gt;0), MAX(C$21:C205)+1, "")</f>
        <v/>
      </c>
      <c r="D206" s="241" t="str" cm="1">
        <f t="array" ref="D206">IFERROR(INDEX($F$22:F$291, MATCH(ROW()-MIN(ROW($F$22:F$291))+1, $C$22:C$291, 0)), "")</f>
        <v/>
      </c>
      <c r="E206" s="279" t="str">
        <f>SUBSTITUTE(SUBSTITUTE(E205,";"," "),","," ")</f>
        <v/>
      </c>
      <c r="F206" s="271" t="str">
        <f>IFERROR(LEFT(RIGHT(E207,LEN(E207)-LEN(F202)-LEN(F203)-LEN(F204)-LEN(F205)),FIND("¤",SUBSTITUTE(LEFT(RIGHT(E207,LEN(E207)-LEN(F202)-LEN(F203)-LEN(F204)-LEN(F205)),$H$20+1)," ","¤",LEN(LEFT(RIGHT(E207,LEN(E207)-LEN(F202)-LEN(F203)-LEN(F204)-LEN(F205)),$H$20+1))-LEN(SUBSTITUTE(LEFT(RIGHT(E207,LEN(E207)-LEN(F202)-LEN(F203)-LEN(F204)-LEN(F205)),$H$20+1)," ",""))))),"")</f>
        <v/>
      </c>
      <c r="G206" s="272" t="str">
        <f t="shared" si="38"/>
        <v xml:space="preserve"> ◄ 206</v>
      </c>
      <c r="H206" s="287"/>
      <c r="I206" s="287"/>
      <c r="J206" s="287"/>
      <c r="L206" s="157" t="str">
        <f t="shared" si="36"/>
        <v/>
      </c>
      <c r="M206" s="242" t="str">
        <f t="shared" si="37"/>
        <v/>
      </c>
      <c r="N206" s="242" t="str">
        <f t="shared" si="46"/>
        <v/>
      </c>
      <c r="O206" s="242" t="str">
        <f t="shared" si="46"/>
        <v/>
      </c>
      <c r="P206" s="242" t="str">
        <f t="shared" si="46"/>
        <v/>
      </c>
      <c r="Q206" s="242" t="s">
        <v>71</v>
      </c>
      <c r="R206" s="276"/>
      <c r="S206" s="277"/>
      <c r="T206" s="243"/>
      <c r="U206" s="244"/>
      <c r="V206" s="245" t="str">
        <f t="shared" si="39"/>
        <v/>
      </c>
      <c r="W206" s="246" t="str">
        <f t="shared" si="40"/>
        <v/>
      </c>
      <c r="X206" s="247" t="str">
        <f t="shared" si="41"/>
        <v/>
      </c>
      <c r="Y206" s="248">
        <f>IF(ISBLANK(#REF!),"",LEN(L206)-LEN(SUBSTITUTE(L206," ",""))+1)</f>
        <v>1</v>
      </c>
      <c r="Z206" s="249">
        <f t="shared" si="42"/>
        <v>0</v>
      </c>
      <c r="AA206" s="248">
        <f t="shared" si="43"/>
        <v>0</v>
      </c>
      <c r="AB206" s="248">
        <f t="shared" si="44"/>
        <v>0</v>
      </c>
      <c r="AC206" s="94"/>
      <c r="AE206" s="151">
        <v>1</v>
      </c>
    </row>
    <row r="207" spans="3:31">
      <c r="C207" s="241" t="str">
        <f>IF(AND(F207&lt;&gt;"", LEN(TRIM(F207))&gt;0), MAX(C$21:C206)+1, "")</f>
        <v/>
      </c>
      <c r="D207" s="241" t="str" cm="1">
        <f t="array" ref="D207">IFERROR(INDEX($F$22:F$291, MATCH(ROW()-MIN(ROW($F$22:F$291))+1, $C$22:C$291, 0)), "")</f>
        <v/>
      </c>
      <c r="E207" s="280" t="str">
        <f>IFERROR(SUBSTITUTE(SUBSTITUTE(SUBSTITUTE(E206,"  "," "),"  "," "),"  "," "),E206)</f>
        <v/>
      </c>
      <c r="F207" s="271" t="str">
        <f>IF(LEN(E207) &gt; LEN(F202) + LEN(F203) + LEN(F204)+ LEN(F205) + LEN(F206), RIGHT(E207, LEN(E207) - LEN(F202) - LEN(F203) - LEN(F204) - LEN(F205) - LEN(F206)), "")</f>
        <v/>
      </c>
      <c r="G207" s="272" t="str">
        <f t="shared" si="38"/>
        <v xml:space="preserve"> ◄ 207</v>
      </c>
      <c r="H207" s="287"/>
      <c r="I207" s="287"/>
      <c r="J207" s="287"/>
      <c r="L207" s="157" t="str">
        <f t="shared" si="36"/>
        <v/>
      </c>
      <c r="M207" s="242" t="str">
        <f t="shared" si="37"/>
        <v/>
      </c>
      <c r="N207" s="242" t="str">
        <f t="shared" si="46"/>
        <v/>
      </c>
      <c r="O207" s="242" t="str">
        <f t="shared" si="46"/>
        <v/>
      </c>
      <c r="P207" s="242" t="str">
        <f t="shared" si="46"/>
        <v/>
      </c>
      <c r="Q207" s="242" t="s">
        <v>71</v>
      </c>
      <c r="R207" s="276"/>
      <c r="S207" s="277"/>
      <c r="T207" s="243"/>
      <c r="U207" s="244"/>
      <c r="V207" s="245" t="str">
        <f t="shared" si="39"/>
        <v/>
      </c>
      <c r="W207" s="246" t="str">
        <f t="shared" si="40"/>
        <v/>
      </c>
      <c r="X207" s="247" t="str">
        <f t="shared" si="41"/>
        <v/>
      </c>
      <c r="Y207" s="248">
        <f>IF(ISBLANK(#REF!),"",LEN(L207)-LEN(SUBSTITUTE(L207," ",""))+1)</f>
        <v>1</v>
      </c>
      <c r="Z207" s="249">
        <f t="shared" si="42"/>
        <v>0</v>
      </c>
      <c r="AA207" s="248">
        <f t="shared" si="43"/>
        <v>0</v>
      </c>
      <c r="AB207" s="248">
        <f t="shared" si="44"/>
        <v>0</v>
      </c>
      <c r="AC207" s="94"/>
      <c r="AE207" s="151">
        <v>1</v>
      </c>
    </row>
    <row r="208" spans="3:31">
      <c r="C208" s="241" t="str">
        <f>IF(AND(F208&lt;&gt;"", LEN(TRIM(F208))&gt;0), MAX(C$21:C207)+1, "")</f>
        <v/>
      </c>
      <c r="D208" s="241" t="str" cm="1">
        <f t="array" ref="D208">IFERROR(INDEX($F$22:F$291, MATCH(ROW()-MIN(ROW($F$22:F$291))+1, $C$22:C$291, 0)), "")</f>
        <v/>
      </c>
      <c r="E208" s="270" t="str">
        <f>(SUBSTITUTE(SUBSTITUTE(J53,CHAR(13)&amp;CHAR(10)," "),CHAR(10)," "))</f>
        <v/>
      </c>
      <c r="F208" s="281" t="str">
        <f>IF(LEN(E213)&lt;$H$20,E208,LEFT(E213,FIND("¤",SUBSTITUTE(LEFT(E213,$H$20+1)," ","¤",LEN(LEFT(E213,$H$20+1))-LEN(SUBSTITUTE(LEFT(E213,$H$20+1)," ",""))))))</f>
        <v/>
      </c>
      <c r="G208" s="282" t="str">
        <f t="shared" si="38"/>
        <v xml:space="preserve"> ◄ 208</v>
      </c>
      <c r="H208" s="287"/>
      <c r="I208" s="287"/>
      <c r="J208" s="287"/>
      <c r="L208" s="157" t="str">
        <f t="shared" si="36"/>
        <v/>
      </c>
      <c r="M208" s="242" t="str">
        <f t="shared" si="37"/>
        <v/>
      </c>
      <c r="N208" s="242" t="str">
        <f t="shared" si="46"/>
        <v/>
      </c>
      <c r="O208" s="242" t="str">
        <f t="shared" si="46"/>
        <v/>
      </c>
      <c r="P208" s="242" t="str">
        <f t="shared" si="46"/>
        <v/>
      </c>
      <c r="Q208" s="242" t="s">
        <v>71</v>
      </c>
      <c r="R208" s="276"/>
      <c r="S208" s="277"/>
      <c r="T208" s="243"/>
      <c r="U208" s="244"/>
      <c r="V208" s="245" t="str">
        <f t="shared" si="39"/>
        <v/>
      </c>
      <c r="W208" s="246" t="str">
        <f t="shared" si="40"/>
        <v/>
      </c>
      <c r="X208" s="247" t="str">
        <f t="shared" si="41"/>
        <v/>
      </c>
      <c r="Y208" s="248">
        <f>IF(ISBLANK(#REF!),"",LEN(L208)-LEN(SUBSTITUTE(L208," ",""))+1)</f>
        <v>1</v>
      </c>
      <c r="Z208" s="249">
        <f t="shared" si="42"/>
        <v>0</v>
      </c>
      <c r="AA208" s="248">
        <f t="shared" si="43"/>
        <v>0</v>
      </c>
      <c r="AB208" s="248">
        <f t="shared" si="44"/>
        <v>0</v>
      </c>
      <c r="AC208" s="94"/>
      <c r="AE208" s="151">
        <v>1</v>
      </c>
    </row>
    <row r="209" spans="3:31">
      <c r="C209" s="241" t="str">
        <f>IF(AND(F209&lt;&gt;"", LEN(TRIM(F209))&gt;0), MAX(C$21:C208)+1, "")</f>
        <v/>
      </c>
      <c r="D209" s="241" t="str" cm="1">
        <f t="array" ref="D209">IFERROR(INDEX($F$22:F$291, MATCH(ROW()-MIN(ROW($F$22:F$291))+1, $C$22:C$291, 0)), "")</f>
        <v/>
      </c>
      <c r="E209" s="283" t="str">
        <f>IFERROR(TRIM(SUBSTITUTE(SUBSTITUTE(SUBSTITUTE(SUBSTITUTE(SUBSTITUTE(E208," .",".")," ;",";")," :",":"),",",","),",","")),E208)</f>
        <v/>
      </c>
      <c r="F209" s="281" t="str">
        <f>IFERROR(IF(LEN(E213) &gt; LEN(F208), LEFT(RIGHT(E213, LEN(E213) - LEN(F208)), FIND("¤", SUBSTITUTE(LEFT(RIGHT(E213, LEN(E213) - LEN(F208)), $H$20+1), " ", "¤", LEN(LEFT(RIGHT(E213, LEN(E213) - LEN(F208)), $H$20+1)) - LEN(SUBSTITUTE(LEFT(RIGHT(E213, LEN(E213) - LEN(F208)), $H$20+1), " ", ""))))), ""), "")</f>
        <v/>
      </c>
      <c r="G209" s="282" t="str">
        <f t="shared" si="38"/>
        <v xml:space="preserve"> ◄ 209</v>
      </c>
      <c r="H209" s="287"/>
      <c r="I209" s="287"/>
      <c r="J209" s="287"/>
      <c r="L209" s="157" t="str">
        <f t="shared" si="36"/>
        <v/>
      </c>
      <c r="M209" s="242" t="str">
        <f t="shared" si="37"/>
        <v/>
      </c>
      <c r="N209" s="242" t="str">
        <f t="shared" si="46"/>
        <v/>
      </c>
      <c r="O209" s="242" t="str">
        <f t="shared" si="46"/>
        <v/>
      </c>
      <c r="P209" s="242" t="str">
        <f t="shared" si="46"/>
        <v/>
      </c>
      <c r="Q209" s="242" t="s">
        <v>71</v>
      </c>
      <c r="R209" s="276"/>
      <c r="S209" s="277"/>
      <c r="T209" s="243"/>
      <c r="U209" s="244"/>
      <c r="V209" s="245" t="str">
        <f t="shared" si="39"/>
        <v/>
      </c>
      <c r="W209" s="246" t="str">
        <f t="shared" si="40"/>
        <v/>
      </c>
      <c r="X209" s="247" t="str">
        <f t="shared" si="41"/>
        <v/>
      </c>
      <c r="Y209" s="248">
        <f>IF(ISBLANK(#REF!),"",LEN(L209)-LEN(SUBSTITUTE(L209," ",""))+1)</f>
        <v>1</v>
      </c>
      <c r="Z209" s="249">
        <f t="shared" si="42"/>
        <v>0</v>
      </c>
      <c r="AA209" s="248">
        <f t="shared" si="43"/>
        <v>0</v>
      </c>
      <c r="AB209" s="248">
        <f t="shared" si="44"/>
        <v>0</v>
      </c>
      <c r="AC209" s="94"/>
      <c r="AE209" s="151">
        <v>1</v>
      </c>
    </row>
    <row r="210" spans="3:31">
      <c r="C210" s="241" t="str">
        <f>IF(AND(F210&lt;&gt;"", LEN(TRIM(F210))&gt;0), MAX(C$21:C209)+1, "")</f>
        <v/>
      </c>
      <c r="D210" s="241" t="str" cm="1">
        <f t="array" ref="D210">IFERROR(INDEX($F$22:F$291, MATCH(ROW()-MIN(ROW($F$22:F$291))+1, $C$22:C$291, 0)), "")</f>
        <v/>
      </c>
      <c r="E210" s="283" t="str">
        <f>IFERROR(SUBSTITUTE(SUBSTITUTE(SUBSTITUTE(SUBSTITUTE(SUBSTITUTE(SUBSTITUTE(E209,",",";"),".",";"),";",";"),"-",";"),":",";"),"?",";"),E209)</f>
        <v/>
      </c>
      <c r="F210" s="281" t="str">
        <f>IFERROR(IF(LEN(E213)&gt;LEN(F208)+LEN(F209),LEFT(RIGHT(E213,LEN(E213)-LEN(F208)-LEN(F209)),FIND("¤",SUBSTITUTE(LEFT(RIGHT(E213,LEN(E213)-LEN(F208)-LEN(F209)),$H$20+1)," ","¤",LEN(LEFT(RIGHT(E213,LEN(E213)-LEN(F208)-LEN(F209)),$H$20+1))-LEN(SUBSTITUTE(LEFT(RIGHT(E213,LEN(E213)-LEN(F208)-LEN(F209)),$H$20+1)," ",""))))),""),"")</f>
        <v/>
      </c>
      <c r="G210" s="282" t="str">
        <f t="shared" si="38"/>
        <v xml:space="preserve"> ◄ 210</v>
      </c>
      <c r="H210" s="287"/>
      <c r="I210" s="287"/>
      <c r="J210" s="287"/>
      <c r="L210" s="157" t="str">
        <f t="shared" si="36"/>
        <v/>
      </c>
      <c r="M210" s="242" t="str">
        <f t="shared" si="37"/>
        <v/>
      </c>
      <c r="N210" s="242" t="str">
        <f t="shared" si="46"/>
        <v/>
      </c>
      <c r="O210" s="242" t="str">
        <f t="shared" si="46"/>
        <v/>
      </c>
      <c r="P210" s="242" t="str">
        <f t="shared" si="46"/>
        <v/>
      </c>
      <c r="Q210" s="242" t="s">
        <v>71</v>
      </c>
      <c r="R210" s="276"/>
      <c r="S210" s="277"/>
      <c r="T210" s="243"/>
      <c r="U210" s="244"/>
      <c r="V210" s="245" t="str">
        <f t="shared" si="39"/>
        <v/>
      </c>
      <c r="W210" s="246" t="str">
        <f t="shared" si="40"/>
        <v/>
      </c>
      <c r="X210" s="247" t="str">
        <f t="shared" si="41"/>
        <v/>
      </c>
      <c r="Y210" s="248">
        <f>IF(ISBLANK(#REF!),"",LEN(L210)-LEN(SUBSTITUTE(L210," ",""))+1)</f>
        <v>1</v>
      </c>
      <c r="Z210" s="249">
        <f t="shared" si="42"/>
        <v>0</v>
      </c>
      <c r="AA210" s="248">
        <f t="shared" si="43"/>
        <v>0</v>
      </c>
      <c r="AB210" s="248">
        <f t="shared" si="44"/>
        <v>0</v>
      </c>
      <c r="AC210" s="94"/>
      <c r="AE210" s="151">
        <v>1</v>
      </c>
    </row>
    <row r="211" spans="3:31">
      <c r="C211" s="241" t="str">
        <f>IF(AND(F211&lt;&gt;"", LEN(TRIM(F211))&gt;0), MAX(C$21:C210)+1, "")</f>
        <v/>
      </c>
      <c r="D211" s="241" t="str" cm="1">
        <f t="array" ref="D211">IFERROR(INDEX($F$22:F$291, MATCH(ROW()-MIN(ROW($F$22:F$291))+1, $C$22:C$291, 0)), "")</f>
        <v/>
      </c>
      <c r="E211" s="283" t="str">
        <f>IFERROR(SUBSTITUTE(E210,"."," "),E210)</f>
        <v/>
      </c>
      <c r="F211" s="281" t="str">
        <f>IFERROR(LEFT(RIGHT(E213,LEN(E213)-LEN(F208)-LEN(F209)-LEN(F210)),FIND("¤",SUBSTITUTE(LEFT(RIGHT(E213,LEN(E213)-LEN(F208)-LEN(F209)-LEN(F210)),$H$20+1)," ","¤",LEN(LEFT(RIGHT(E213,LEN(E213)-LEN(F208)-LEN(F209)-LEN(F210)),$H$20+1))-LEN(SUBSTITUTE(LEFT(RIGHT(E213,LEN(E213)-LEN(F208)-LEN(F209)-LEN(F210)),$H$20+1)," ",""))))),"")</f>
        <v/>
      </c>
      <c r="G211" s="282" t="str">
        <f t="shared" si="38"/>
        <v xml:space="preserve"> ◄ 211</v>
      </c>
      <c r="H211" s="287"/>
      <c r="I211" s="287"/>
      <c r="J211" s="287"/>
      <c r="L211" s="157" t="str">
        <f t="shared" si="36"/>
        <v/>
      </c>
      <c r="M211" s="242" t="str">
        <f t="shared" si="37"/>
        <v/>
      </c>
      <c r="N211" s="242" t="str">
        <f t="shared" si="46"/>
        <v/>
      </c>
      <c r="O211" s="242" t="str">
        <f t="shared" si="46"/>
        <v/>
      </c>
      <c r="P211" s="242" t="str">
        <f t="shared" si="46"/>
        <v/>
      </c>
      <c r="Q211" s="242" t="s">
        <v>71</v>
      </c>
      <c r="R211" s="276"/>
      <c r="S211" s="277"/>
      <c r="T211" s="243"/>
      <c r="U211" s="244"/>
      <c r="V211" s="245" t="str">
        <f t="shared" si="39"/>
        <v/>
      </c>
      <c r="W211" s="246" t="str">
        <f t="shared" si="40"/>
        <v/>
      </c>
      <c r="X211" s="247" t="str">
        <f t="shared" si="41"/>
        <v/>
      </c>
      <c r="Y211" s="248">
        <f>IF(ISBLANK(#REF!),"",LEN(L211)-LEN(SUBSTITUTE(L211," ",""))+1)</f>
        <v>1</v>
      </c>
      <c r="Z211" s="249">
        <f t="shared" si="42"/>
        <v>0</v>
      </c>
      <c r="AA211" s="248">
        <f t="shared" si="43"/>
        <v>0</v>
      </c>
      <c r="AB211" s="248">
        <f t="shared" si="44"/>
        <v>0</v>
      </c>
      <c r="AC211" s="94"/>
      <c r="AE211" s="151">
        <v>1</v>
      </c>
    </row>
    <row r="212" spans="3:31">
      <c r="C212" s="241" t="str">
        <f>IF(AND(F212&lt;&gt;"", LEN(TRIM(F212))&gt;0), MAX(C$21:C211)+1, "")</f>
        <v/>
      </c>
      <c r="D212" s="241" t="str" cm="1">
        <f t="array" ref="D212">IFERROR(INDEX($F$22:F$291, MATCH(ROW()-MIN(ROW($F$22:F$291))+1, $C$22:C$291, 0)), "")</f>
        <v/>
      </c>
      <c r="E212" s="284" t="str">
        <f>SUBSTITUTE(SUBSTITUTE(E211,";"," "),","," ")</f>
        <v/>
      </c>
      <c r="F212" s="281" t="str">
        <f>IFERROR(LEFT(RIGHT(E213,LEN(E213)-LEN(F208)-LEN(F209)-LEN(F210)-LEN(F211)),FIND("¤",SUBSTITUTE(LEFT(RIGHT(E213,LEN(E213)-LEN(F208)-LEN(F209)-LEN(F210)-LEN(F211)),$H$20+1)," ","¤",LEN(LEFT(RIGHT(E213,LEN(E213)-LEN(F208)-LEN(F209)-LEN(F210)-LEN(F211)),$H$20+1))-LEN(SUBSTITUTE(LEFT(RIGHT(E213,LEN(E213)-LEN(F208)-LEN(F209)-LEN(F210)-LEN(F211)),$H$20+1)," ",""))))),"")</f>
        <v/>
      </c>
      <c r="G212" s="282" t="str">
        <f t="shared" si="38"/>
        <v xml:space="preserve"> ◄ 212</v>
      </c>
      <c r="H212" s="287"/>
      <c r="I212" s="287"/>
      <c r="J212" s="287"/>
      <c r="L212" s="157" t="str">
        <f t="shared" si="36"/>
        <v/>
      </c>
      <c r="M212" s="242" t="str">
        <f t="shared" si="37"/>
        <v/>
      </c>
      <c r="N212" s="242" t="str">
        <f t="shared" si="46"/>
        <v/>
      </c>
      <c r="O212" s="242" t="str">
        <f t="shared" si="46"/>
        <v/>
      </c>
      <c r="P212" s="242" t="str">
        <f t="shared" si="46"/>
        <v/>
      </c>
      <c r="Q212" s="242" t="s">
        <v>71</v>
      </c>
      <c r="R212" s="276"/>
      <c r="S212" s="277"/>
      <c r="T212" s="243"/>
      <c r="U212" s="244"/>
      <c r="V212" s="245" t="str">
        <f t="shared" si="39"/>
        <v/>
      </c>
      <c r="W212" s="246" t="str">
        <f t="shared" si="40"/>
        <v/>
      </c>
      <c r="X212" s="247" t="str">
        <f t="shared" si="41"/>
        <v/>
      </c>
      <c r="Y212" s="248">
        <f>IF(ISBLANK(#REF!),"",LEN(L212)-LEN(SUBSTITUTE(L212," ",""))+1)</f>
        <v>1</v>
      </c>
      <c r="Z212" s="249">
        <f t="shared" si="42"/>
        <v>0</v>
      </c>
      <c r="AA212" s="248">
        <f t="shared" si="43"/>
        <v>0</v>
      </c>
      <c r="AB212" s="248">
        <f t="shared" si="44"/>
        <v>0</v>
      </c>
      <c r="AC212" s="94"/>
      <c r="AE212" s="151">
        <v>1</v>
      </c>
    </row>
    <row r="213" spans="3:31">
      <c r="C213" s="241" t="str">
        <f>IF(AND(F213&lt;&gt;"", LEN(TRIM(F213))&gt;0), MAX(C$21:C212)+1, "")</f>
        <v/>
      </c>
      <c r="D213" s="241" t="str" cm="1">
        <f t="array" ref="D213">IFERROR(INDEX($F$22:F$291, MATCH(ROW()-MIN(ROW($F$22:F$291))+1, $C$22:C$291, 0)), "")</f>
        <v/>
      </c>
      <c r="E213" s="285" t="str">
        <f>IFERROR(SUBSTITUTE(SUBSTITUTE(SUBSTITUTE(E212,"  "," "),"  "," "),"  "," "),E212)</f>
        <v/>
      </c>
      <c r="F213" s="281" t="str">
        <f>IF(LEN(E213) &gt; LEN(F208) + LEN(F209) + LEN(F210)+ LEN(F211) + LEN(F212), RIGHT(E213, LEN(E213) - LEN(F208) - LEN(F209) - LEN(F210) - LEN(F211) - LEN(F212)), "")</f>
        <v/>
      </c>
      <c r="G213" s="282" t="str">
        <f t="shared" si="38"/>
        <v xml:space="preserve"> ◄ 213</v>
      </c>
      <c r="H213" s="287"/>
      <c r="I213" s="287"/>
      <c r="J213" s="287"/>
      <c r="L213" s="157" t="str">
        <f t="shared" si="36"/>
        <v/>
      </c>
      <c r="M213" s="242" t="str">
        <f t="shared" si="37"/>
        <v/>
      </c>
      <c r="N213" s="242" t="str">
        <f t="shared" si="46"/>
        <v/>
      </c>
      <c r="O213" s="242" t="str">
        <f t="shared" si="46"/>
        <v/>
      </c>
      <c r="P213" s="242" t="str">
        <f t="shared" si="46"/>
        <v/>
      </c>
      <c r="Q213" s="242" t="s">
        <v>71</v>
      </c>
      <c r="R213" s="276"/>
      <c r="S213" s="277"/>
      <c r="T213" s="243"/>
      <c r="U213" s="244"/>
      <c r="V213" s="245" t="str">
        <f t="shared" si="39"/>
        <v/>
      </c>
      <c r="W213" s="246" t="str">
        <f t="shared" si="40"/>
        <v/>
      </c>
      <c r="X213" s="247" t="str">
        <f t="shared" si="41"/>
        <v/>
      </c>
      <c r="Y213" s="248">
        <f>IF(ISBLANK(#REF!),"",LEN(L213)-LEN(SUBSTITUTE(L213," ",""))+1)</f>
        <v>1</v>
      </c>
      <c r="Z213" s="249">
        <f t="shared" si="42"/>
        <v>0</v>
      </c>
      <c r="AA213" s="248">
        <f t="shared" si="43"/>
        <v>0</v>
      </c>
      <c r="AB213" s="248">
        <f t="shared" si="44"/>
        <v>0</v>
      </c>
      <c r="AC213" s="94"/>
      <c r="AE213" s="151">
        <v>1</v>
      </c>
    </row>
    <row r="214" spans="3:31">
      <c r="C214" s="241" t="str">
        <f>IF(AND(F214&lt;&gt;"", LEN(TRIM(F214))&gt;0), MAX(C$21:C213)+1, "")</f>
        <v/>
      </c>
      <c r="D214" s="241" t="str" cm="1">
        <f t="array" ref="D214">IFERROR(INDEX($F$22:F$291, MATCH(ROW()-MIN(ROW($F$22:F$291))+1, $C$22:C$291, 0)), "")</f>
        <v/>
      </c>
      <c r="E214" s="270" t="str">
        <f>(SUBSTITUTE(SUBSTITUTE(J54,CHAR(13)&amp;CHAR(10)," "),CHAR(10)," "))</f>
        <v/>
      </c>
      <c r="F214" s="271" t="str">
        <f>IF(LEN(E219)&lt;$H$20,E214,LEFT(E219,FIND("¤",SUBSTITUTE(LEFT(E219,$H$20+1)," ","¤",LEN(LEFT(E219,$H$20+1))-LEN(SUBSTITUTE(LEFT(E219,$H$20+1)," ",""))))))</f>
        <v/>
      </c>
      <c r="G214" s="272" t="str">
        <f t="shared" si="38"/>
        <v xml:space="preserve"> ◄ 214</v>
      </c>
      <c r="H214" s="287"/>
      <c r="I214" s="287"/>
      <c r="J214" s="287"/>
      <c r="L214" s="157" t="str">
        <f t="shared" ref="L214:L277" si="47">X214</f>
        <v/>
      </c>
      <c r="M214" s="242" t="str">
        <f t="shared" ref="M214:M277" si="48">IF(LEN(SUBSTITUTE(D214, M$18, "")) &lt; LEN(D214), SUBSTITUTE(D214, M$18, ""), D214)</f>
        <v/>
      </c>
      <c r="N214" s="242" t="str">
        <f t="shared" si="46"/>
        <v/>
      </c>
      <c r="O214" s="242" t="str">
        <f t="shared" si="46"/>
        <v/>
      </c>
      <c r="P214" s="242" t="str">
        <f t="shared" si="46"/>
        <v/>
      </c>
      <c r="Q214" s="242" t="s">
        <v>71</v>
      </c>
      <c r="R214" s="276"/>
      <c r="S214" s="277"/>
      <c r="T214" s="243"/>
      <c r="U214" s="244"/>
      <c r="V214" s="245" t="str">
        <f t="shared" si="39"/>
        <v/>
      </c>
      <c r="W214" s="246" t="str">
        <f t="shared" si="40"/>
        <v/>
      </c>
      <c r="X214" s="247" t="str">
        <f t="shared" si="41"/>
        <v/>
      </c>
      <c r="Y214" s="248">
        <f>IF(ISBLANK(#REF!),"",LEN(L214)-LEN(SUBSTITUTE(L214," ",""))+1)</f>
        <v>1</v>
      </c>
      <c r="Z214" s="249">
        <f t="shared" si="42"/>
        <v>0</v>
      </c>
      <c r="AA214" s="248">
        <f t="shared" si="43"/>
        <v>0</v>
      </c>
      <c r="AB214" s="248">
        <f t="shared" si="44"/>
        <v>0</v>
      </c>
      <c r="AC214" s="94"/>
      <c r="AE214" s="151">
        <v>1</v>
      </c>
    </row>
    <row r="215" spans="3:31">
      <c r="C215" s="241" t="str">
        <f>IF(AND(F215&lt;&gt;"", LEN(TRIM(F215))&gt;0), MAX(C$21:C214)+1, "")</f>
        <v/>
      </c>
      <c r="D215" s="241" t="str" cm="1">
        <f t="array" ref="D215">IFERROR(INDEX($F$22:F$291, MATCH(ROW()-MIN(ROW($F$22:F$291))+1, $C$22:C$291, 0)), "")</f>
        <v/>
      </c>
      <c r="E215" s="278" t="str">
        <f>IFERROR(TRIM(SUBSTITUTE(SUBSTITUTE(SUBSTITUTE(SUBSTITUTE(SUBSTITUTE(E214," .",".")," ;",";")," :",":"),",",","),",","")),E214)</f>
        <v/>
      </c>
      <c r="F215" s="271" t="str">
        <f>IFERROR(IF(LEN(E219) &gt; LEN(F214), LEFT(RIGHT(E219, LEN(E219) - LEN(F214)), FIND("¤", SUBSTITUTE(LEFT(RIGHT(E219, LEN(E219) - LEN(F214)), $H$20+1), " ", "¤", LEN(LEFT(RIGHT(E219, LEN(E219) - LEN(F214)), $H$20+1)) - LEN(SUBSTITUTE(LEFT(RIGHT(E219, LEN(E219) - LEN(F214)), $H$20+1), " ", ""))))), ""), "")</f>
        <v/>
      </c>
      <c r="G215" s="272" t="str">
        <f t="shared" si="38"/>
        <v xml:space="preserve"> ◄ 215</v>
      </c>
      <c r="H215" s="287"/>
      <c r="I215" s="287"/>
      <c r="J215" s="287"/>
      <c r="L215" s="157" t="str">
        <f t="shared" si="47"/>
        <v/>
      </c>
      <c r="M215" s="242" t="str">
        <f t="shared" si="48"/>
        <v/>
      </c>
      <c r="N215" s="242" t="str">
        <f t="shared" si="46"/>
        <v/>
      </c>
      <c r="O215" s="242" t="str">
        <f t="shared" si="46"/>
        <v/>
      </c>
      <c r="P215" s="242" t="str">
        <f t="shared" si="46"/>
        <v/>
      </c>
      <c r="Q215" s="242" t="s">
        <v>71</v>
      </c>
      <c r="R215" s="276"/>
      <c r="S215" s="277"/>
      <c r="T215" s="243"/>
      <c r="U215" s="244"/>
      <c r="V215" s="245" t="str">
        <f t="shared" si="39"/>
        <v/>
      </c>
      <c r="W215" s="246" t="str">
        <f t="shared" si="40"/>
        <v/>
      </c>
      <c r="X215" s="247" t="str">
        <f t="shared" si="41"/>
        <v/>
      </c>
      <c r="Y215" s="248">
        <f>IF(ISBLANK(#REF!),"",LEN(L215)-LEN(SUBSTITUTE(L215," ",""))+1)</f>
        <v>1</v>
      </c>
      <c r="Z215" s="249">
        <f t="shared" si="42"/>
        <v>0</v>
      </c>
      <c r="AA215" s="248">
        <f t="shared" si="43"/>
        <v>0</v>
      </c>
      <c r="AB215" s="248">
        <f t="shared" si="44"/>
        <v>0</v>
      </c>
      <c r="AC215" s="94"/>
      <c r="AE215" s="151">
        <v>1</v>
      </c>
    </row>
    <row r="216" spans="3:31">
      <c r="C216" s="241" t="str">
        <f>IF(AND(F216&lt;&gt;"", LEN(TRIM(F216))&gt;0), MAX(C$21:C215)+1, "")</f>
        <v/>
      </c>
      <c r="D216" s="241" t="str" cm="1">
        <f t="array" ref="D216">IFERROR(INDEX($F$22:F$291, MATCH(ROW()-MIN(ROW($F$22:F$291))+1, $C$22:C$291, 0)), "")</f>
        <v/>
      </c>
      <c r="E216" s="278" t="str">
        <f>IFERROR(SUBSTITUTE(SUBSTITUTE(SUBSTITUTE(SUBSTITUTE(SUBSTITUTE(SUBSTITUTE(E215,",",";"),".",";"),";",";"),"-",";"),":",";"),"?",";"),E215)</f>
        <v/>
      </c>
      <c r="F216" s="271" t="str">
        <f>IFERROR(IF(LEN(E219)&gt;LEN(F214)+LEN(F215),LEFT(RIGHT(E219,LEN(E219)-LEN(F214)-LEN(F215)),FIND("¤",SUBSTITUTE(LEFT(RIGHT(E219,LEN(E219)-LEN(F214)-LEN(F215)),$H$20+1)," ","¤",LEN(LEFT(RIGHT(E219,LEN(E219)-LEN(F214)-LEN(F215)),$H$20+1))-LEN(SUBSTITUTE(LEFT(RIGHT(E219,LEN(E219)-LEN(F214)-LEN(F215)),$H$20+1)," ",""))))),""),"")</f>
        <v/>
      </c>
      <c r="G216" s="272" t="str">
        <f t="shared" ref="G216:G279" si="49">" ◄ "&amp;ROW()</f>
        <v xml:space="preserve"> ◄ 216</v>
      </c>
      <c r="H216" s="287"/>
      <c r="I216" s="287"/>
      <c r="J216" s="287"/>
      <c r="L216" s="157" t="str">
        <f t="shared" si="47"/>
        <v/>
      </c>
      <c r="M216" s="242" t="str">
        <f t="shared" si="48"/>
        <v/>
      </c>
      <c r="N216" s="242" t="str">
        <f t="shared" si="46"/>
        <v/>
      </c>
      <c r="O216" s="242" t="str">
        <f t="shared" si="46"/>
        <v/>
      </c>
      <c r="P216" s="242" t="str">
        <f t="shared" si="46"/>
        <v/>
      </c>
      <c r="Q216" s="242" t="s">
        <v>71</v>
      </c>
      <c r="R216" s="276"/>
      <c r="S216" s="277"/>
      <c r="T216" s="243"/>
      <c r="U216" s="244"/>
      <c r="V216" s="245" t="str">
        <f t="shared" si="39"/>
        <v/>
      </c>
      <c r="W216" s="246" t="str">
        <f t="shared" si="40"/>
        <v/>
      </c>
      <c r="X216" s="247" t="str">
        <f t="shared" si="41"/>
        <v/>
      </c>
      <c r="Y216" s="248">
        <f>IF(ISBLANK(#REF!),"",LEN(L216)-LEN(SUBSTITUTE(L216," ",""))+1)</f>
        <v>1</v>
      </c>
      <c r="Z216" s="249">
        <f t="shared" si="42"/>
        <v>0</v>
      </c>
      <c r="AA216" s="248">
        <f t="shared" si="43"/>
        <v>0</v>
      </c>
      <c r="AB216" s="248">
        <f t="shared" si="44"/>
        <v>0</v>
      </c>
      <c r="AC216" s="94"/>
      <c r="AE216" s="151">
        <v>1</v>
      </c>
    </row>
    <row r="217" spans="3:31">
      <c r="C217" s="241" t="str">
        <f>IF(AND(F217&lt;&gt;"", LEN(TRIM(F217))&gt;0), MAX(C$21:C216)+1, "")</f>
        <v/>
      </c>
      <c r="D217" s="241" t="str" cm="1">
        <f t="array" ref="D217">IFERROR(INDEX($F$22:F$291, MATCH(ROW()-MIN(ROW($F$22:F$291))+1, $C$22:C$291, 0)), "")</f>
        <v/>
      </c>
      <c r="E217" s="278" t="str">
        <f>IFERROR(SUBSTITUTE(E216,"."," "),E216)</f>
        <v/>
      </c>
      <c r="F217" s="271" t="str">
        <f>IFERROR(LEFT(RIGHT(E219,LEN(E219)-LEN(F214)-LEN(F215)-LEN(F216)),FIND("¤",SUBSTITUTE(LEFT(RIGHT(E219,LEN(E219)-LEN(F214)-LEN(F215)-LEN(F216)),$H$20+1)," ","¤",LEN(LEFT(RIGHT(E219,LEN(E219)-LEN(F214)-LEN(F215)-LEN(F216)),$H$20+1))-LEN(SUBSTITUTE(LEFT(RIGHT(E219,LEN(E219)-LEN(F214)-LEN(F215)-LEN(F216)),$H$20+1)," ",""))))),"")</f>
        <v/>
      </c>
      <c r="G217" s="272" t="str">
        <f t="shared" si="49"/>
        <v xml:space="preserve"> ◄ 217</v>
      </c>
      <c r="H217" s="287"/>
      <c r="I217" s="287"/>
      <c r="J217" s="287"/>
      <c r="L217" s="157" t="str">
        <f t="shared" si="47"/>
        <v/>
      </c>
      <c r="M217" s="242" t="str">
        <f t="shared" si="48"/>
        <v/>
      </c>
      <c r="N217" s="242" t="str">
        <f t="shared" si="46"/>
        <v/>
      </c>
      <c r="O217" s="242" t="str">
        <f t="shared" si="46"/>
        <v/>
      </c>
      <c r="P217" s="242" t="str">
        <f t="shared" si="46"/>
        <v/>
      </c>
      <c r="Q217" s="242" t="s">
        <v>71</v>
      </c>
      <c r="R217" s="276"/>
      <c r="S217" s="277"/>
      <c r="T217" s="243"/>
      <c r="U217" s="244"/>
      <c r="V217" s="245" t="str">
        <f t="shared" si="39"/>
        <v/>
      </c>
      <c r="W217" s="246" t="str">
        <f t="shared" si="40"/>
        <v/>
      </c>
      <c r="X217" s="247" t="str">
        <f t="shared" si="41"/>
        <v/>
      </c>
      <c r="Y217" s="248">
        <f>IF(ISBLANK(#REF!),"",LEN(L217)-LEN(SUBSTITUTE(L217," ",""))+1)</f>
        <v>1</v>
      </c>
      <c r="Z217" s="249">
        <f t="shared" si="42"/>
        <v>0</v>
      </c>
      <c r="AA217" s="248">
        <f t="shared" si="43"/>
        <v>0</v>
      </c>
      <c r="AB217" s="248">
        <f t="shared" si="44"/>
        <v>0</v>
      </c>
      <c r="AC217" s="94"/>
      <c r="AE217" s="151">
        <v>1</v>
      </c>
    </row>
    <row r="218" spans="3:31">
      <c r="C218" s="241" t="str">
        <f>IF(AND(F218&lt;&gt;"", LEN(TRIM(F218))&gt;0), MAX(C$21:C217)+1, "")</f>
        <v/>
      </c>
      <c r="D218" s="241" t="str" cm="1">
        <f t="array" ref="D218">IFERROR(INDEX($F$22:F$291, MATCH(ROW()-MIN(ROW($F$22:F$291))+1, $C$22:C$291, 0)), "")</f>
        <v/>
      </c>
      <c r="E218" s="279" t="str">
        <f>SUBSTITUTE(SUBSTITUTE(E217,";"," "),","," ")</f>
        <v/>
      </c>
      <c r="F218" s="271" t="str">
        <f>IFERROR(LEFT(RIGHT(E219,LEN(E219)-LEN(F214)-LEN(F215)-LEN(F216)-LEN(F217)),FIND("¤",SUBSTITUTE(LEFT(RIGHT(E219,LEN(E219)-LEN(F214)-LEN(F215)-LEN(F216)-LEN(F217)),$H$20+1)," ","¤",LEN(LEFT(RIGHT(E219,LEN(E219)-LEN(F214)-LEN(F215)-LEN(F216)-LEN(F217)),$H$20+1))-LEN(SUBSTITUTE(LEFT(RIGHT(E219,LEN(E219)-LEN(F214)-LEN(F215)-LEN(F216)-LEN(F217)),$H$20+1)," ",""))))),"")</f>
        <v/>
      </c>
      <c r="G218" s="272" t="str">
        <f t="shared" si="49"/>
        <v xml:space="preserve"> ◄ 218</v>
      </c>
      <c r="H218" s="287"/>
      <c r="I218" s="287"/>
      <c r="J218" s="287"/>
      <c r="L218" s="157" t="str">
        <f t="shared" si="47"/>
        <v/>
      </c>
      <c r="M218" s="242" t="str">
        <f t="shared" si="48"/>
        <v/>
      </c>
      <c r="N218" s="242" t="str">
        <f t="shared" si="46"/>
        <v/>
      </c>
      <c r="O218" s="242" t="str">
        <f t="shared" si="46"/>
        <v/>
      </c>
      <c r="P218" s="242" t="str">
        <f t="shared" si="46"/>
        <v/>
      </c>
      <c r="Q218" s="242" t="s">
        <v>71</v>
      </c>
      <c r="R218" s="276"/>
      <c r="S218" s="277"/>
      <c r="T218" s="243"/>
      <c r="U218" s="244"/>
      <c r="V218" s="245" t="str">
        <f t="shared" si="39"/>
        <v/>
      </c>
      <c r="W218" s="246" t="str">
        <f t="shared" si="40"/>
        <v/>
      </c>
      <c r="X218" s="247" t="str">
        <f t="shared" si="41"/>
        <v/>
      </c>
      <c r="Y218" s="248">
        <f>IF(ISBLANK(#REF!),"",LEN(L218)-LEN(SUBSTITUTE(L218," ",""))+1)</f>
        <v>1</v>
      </c>
      <c r="Z218" s="249">
        <f t="shared" si="42"/>
        <v>0</v>
      </c>
      <c r="AA218" s="248">
        <f t="shared" si="43"/>
        <v>0</v>
      </c>
      <c r="AB218" s="248">
        <f t="shared" si="44"/>
        <v>0</v>
      </c>
      <c r="AC218" s="94"/>
      <c r="AE218" s="151">
        <v>1</v>
      </c>
    </row>
    <row r="219" spans="3:31">
      <c r="C219" s="241" t="str">
        <f>IF(AND(F219&lt;&gt;"", LEN(TRIM(F219))&gt;0), MAX(C$21:C218)+1, "")</f>
        <v/>
      </c>
      <c r="D219" s="241" t="str" cm="1">
        <f t="array" ref="D219">IFERROR(INDEX($F$22:F$291, MATCH(ROW()-MIN(ROW($F$22:F$291))+1, $C$22:C$291, 0)), "")</f>
        <v/>
      </c>
      <c r="E219" s="280" t="str">
        <f>IFERROR(SUBSTITUTE(SUBSTITUTE(SUBSTITUTE(E218,"  "," "),"  "," "),"  "," "),E218)</f>
        <v/>
      </c>
      <c r="F219" s="271" t="str">
        <f>IF(LEN(E219) &gt; LEN(F214) + LEN(F215) + LEN(F216)+ LEN(F217) + LEN(F218), RIGHT(E219, LEN(E219) - LEN(F214) - LEN(F215) - LEN(F216) - LEN(F217) - LEN(F218)), "")</f>
        <v/>
      </c>
      <c r="G219" s="272" t="str">
        <f t="shared" si="49"/>
        <v xml:space="preserve"> ◄ 219</v>
      </c>
      <c r="H219" s="287"/>
      <c r="I219" s="287"/>
      <c r="J219" s="287"/>
      <c r="L219" s="157" t="str">
        <f t="shared" si="47"/>
        <v/>
      </c>
      <c r="M219" s="242" t="str">
        <f t="shared" si="48"/>
        <v/>
      </c>
      <c r="N219" s="242" t="str">
        <f t="shared" si="46"/>
        <v/>
      </c>
      <c r="O219" s="242" t="str">
        <f t="shared" si="46"/>
        <v/>
      </c>
      <c r="P219" s="242" t="str">
        <f t="shared" si="46"/>
        <v/>
      </c>
      <c r="Q219" s="242" t="s">
        <v>71</v>
      </c>
      <c r="R219" s="276"/>
      <c r="S219" s="277"/>
      <c r="T219" s="243"/>
      <c r="U219" s="244"/>
      <c r="V219" s="245" t="str">
        <f t="shared" si="39"/>
        <v/>
      </c>
      <c r="W219" s="246" t="str">
        <f t="shared" si="40"/>
        <v/>
      </c>
      <c r="X219" s="247" t="str">
        <f t="shared" si="41"/>
        <v/>
      </c>
      <c r="Y219" s="248">
        <f>IF(ISBLANK(#REF!),"",LEN(L219)-LEN(SUBSTITUTE(L219," ",""))+1)</f>
        <v>1</v>
      </c>
      <c r="Z219" s="249">
        <f t="shared" si="42"/>
        <v>0</v>
      </c>
      <c r="AA219" s="248">
        <f t="shared" si="43"/>
        <v>0</v>
      </c>
      <c r="AB219" s="248">
        <f t="shared" si="44"/>
        <v>0</v>
      </c>
      <c r="AC219" s="94"/>
      <c r="AE219" s="151">
        <v>1</v>
      </c>
    </row>
    <row r="220" spans="3:31">
      <c r="C220" s="241" t="str">
        <f>IF(AND(F220&lt;&gt;"", LEN(TRIM(F220))&gt;0), MAX(C$21:C219)+1, "")</f>
        <v/>
      </c>
      <c r="D220" s="241" t="str" cm="1">
        <f t="array" ref="D220">IFERROR(INDEX($F$22:F$291, MATCH(ROW()-MIN(ROW($F$22:F$291))+1, $C$22:C$291, 0)), "")</f>
        <v/>
      </c>
      <c r="E220" s="270" t="str">
        <f>(SUBSTITUTE(SUBSTITUTE(J55,CHAR(13)&amp;CHAR(10)," "),CHAR(10)," "))</f>
        <v/>
      </c>
      <c r="F220" s="281" t="str">
        <f>IF(LEN(E225)&lt;$H$20,E220,LEFT(E225,FIND("¤",SUBSTITUTE(LEFT(E225,$H$20+1)," ","¤",LEN(LEFT(E225,$H$20+1))-LEN(SUBSTITUTE(LEFT(E225,$H$20+1)," ",""))))))</f>
        <v/>
      </c>
      <c r="G220" s="282" t="str">
        <f t="shared" si="49"/>
        <v xml:space="preserve"> ◄ 220</v>
      </c>
      <c r="H220" s="287"/>
      <c r="I220" s="287"/>
      <c r="J220" s="287"/>
      <c r="L220" s="157" t="str">
        <f t="shared" si="47"/>
        <v/>
      </c>
      <c r="M220" s="242" t="str">
        <f t="shared" si="48"/>
        <v/>
      </c>
      <c r="N220" s="242" t="str">
        <f t="shared" si="46"/>
        <v/>
      </c>
      <c r="O220" s="242" t="str">
        <f t="shared" si="46"/>
        <v/>
      </c>
      <c r="P220" s="242" t="str">
        <f t="shared" si="46"/>
        <v/>
      </c>
      <c r="Q220" s="242" t="s">
        <v>71</v>
      </c>
      <c r="R220" s="276"/>
      <c r="S220" s="277"/>
      <c r="T220" s="243"/>
      <c r="U220" s="244"/>
      <c r="V220" s="245" t="str">
        <f t="shared" si="39"/>
        <v/>
      </c>
      <c r="W220" s="246" t="str">
        <f t="shared" si="40"/>
        <v/>
      </c>
      <c r="X220" s="247" t="str">
        <f t="shared" si="41"/>
        <v/>
      </c>
      <c r="Y220" s="248">
        <f>IF(ISBLANK(#REF!),"",LEN(L220)-LEN(SUBSTITUTE(L220," ",""))+1)</f>
        <v>1</v>
      </c>
      <c r="Z220" s="249">
        <f t="shared" si="42"/>
        <v>0</v>
      </c>
      <c r="AA220" s="248">
        <f t="shared" si="43"/>
        <v>0</v>
      </c>
      <c r="AB220" s="248">
        <f t="shared" si="44"/>
        <v>0</v>
      </c>
      <c r="AC220" s="94"/>
      <c r="AE220" s="151">
        <v>1</v>
      </c>
    </row>
    <row r="221" spans="3:31">
      <c r="C221" s="241" t="str">
        <f>IF(AND(F221&lt;&gt;"", LEN(TRIM(F221))&gt;0), MAX(C$21:C220)+1, "")</f>
        <v/>
      </c>
      <c r="D221" s="241" t="str" cm="1">
        <f t="array" ref="D221">IFERROR(INDEX($F$22:F$291, MATCH(ROW()-MIN(ROW($F$22:F$291))+1, $C$22:C$291, 0)), "")</f>
        <v/>
      </c>
      <c r="E221" s="283" t="str">
        <f>IFERROR(TRIM(SUBSTITUTE(SUBSTITUTE(SUBSTITUTE(SUBSTITUTE(SUBSTITUTE(E220," .",".")," ;",";")," :",":"),",",","),",","")),E220)</f>
        <v/>
      </c>
      <c r="F221" s="281" t="str">
        <f>IFERROR(IF(LEN(E225) &gt; LEN(F220), LEFT(RIGHT(E225, LEN(E225) - LEN(F220)), FIND("¤", SUBSTITUTE(LEFT(RIGHT(E225, LEN(E225) - LEN(F220)), $H$20+1), " ", "¤", LEN(LEFT(RIGHT(E225, LEN(E225) - LEN(F220)), $H$20+1)) - LEN(SUBSTITUTE(LEFT(RIGHT(E225, LEN(E225) - LEN(F220)), $H$20+1), " ", ""))))), ""), "")</f>
        <v/>
      </c>
      <c r="G221" s="282" t="str">
        <f t="shared" si="49"/>
        <v xml:space="preserve"> ◄ 221</v>
      </c>
      <c r="H221" s="287"/>
      <c r="I221" s="287"/>
      <c r="J221" s="287"/>
      <c r="L221" s="157" t="str">
        <f t="shared" si="47"/>
        <v/>
      </c>
      <c r="M221" s="242" t="str">
        <f t="shared" si="48"/>
        <v/>
      </c>
      <c r="N221" s="242" t="str">
        <f t="shared" si="46"/>
        <v/>
      </c>
      <c r="O221" s="242" t="str">
        <f t="shared" si="46"/>
        <v/>
      </c>
      <c r="P221" s="242" t="str">
        <f t="shared" si="46"/>
        <v/>
      </c>
      <c r="Q221" s="242" t="s">
        <v>71</v>
      </c>
      <c r="R221" s="276"/>
      <c r="S221" s="277"/>
      <c r="T221" s="243"/>
      <c r="U221" s="244"/>
      <c r="V221" s="245" t="str">
        <f t="shared" si="39"/>
        <v/>
      </c>
      <c r="W221" s="246" t="str">
        <f t="shared" si="40"/>
        <v/>
      </c>
      <c r="X221" s="247" t="str">
        <f t="shared" si="41"/>
        <v/>
      </c>
      <c r="Y221" s="248">
        <f>IF(ISBLANK(#REF!),"",LEN(L221)-LEN(SUBSTITUTE(L221," ",""))+1)</f>
        <v>1</v>
      </c>
      <c r="Z221" s="249">
        <f t="shared" si="42"/>
        <v>0</v>
      </c>
      <c r="AA221" s="248">
        <f t="shared" si="43"/>
        <v>0</v>
      </c>
      <c r="AB221" s="248">
        <f t="shared" si="44"/>
        <v>0</v>
      </c>
      <c r="AC221" s="94"/>
      <c r="AE221" s="151">
        <v>1</v>
      </c>
    </row>
    <row r="222" spans="3:31">
      <c r="C222" s="241" t="str">
        <f>IF(AND(F222&lt;&gt;"", LEN(TRIM(F222))&gt;0), MAX(C$21:C221)+1, "")</f>
        <v/>
      </c>
      <c r="D222" s="241" t="str" cm="1">
        <f t="array" ref="D222">IFERROR(INDEX($F$22:F$291, MATCH(ROW()-MIN(ROW($F$22:F$291))+1, $C$22:C$291, 0)), "")</f>
        <v/>
      </c>
      <c r="E222" s="283" t="str">
        <f>IFERROR(SUBSTITUTE(SUBSTITUTE(SUBSTITUTE(SUBSTITUTE(SUBSTITUTE(SUBSTITUTE(E221,",",";"),".",";"),";",";"),"-",";"),":",";"),"?",";"),E221)</f>
        <v/>
      </c>
      <c r="F222" s="281" t="str">
        <f>IFERROR(IF(LEN(E225)&gt;LEN(F220)+LEN(F221),LEFT(RIGHT(E225,LEN(E225)-LEN(F220)-LEN(F221)),FIND("¤",SUBSTITUTE(LEFT(RIGHT(E225,LEN(E225)-LEN(F220)-LEN(F221)),$H$20+1)," ","¤",LEN(LEFT(RIGHT(E225,LEN(E225)-LEN(F220)-LEN(F221)),$H$20+1))-LEN(SUBSTITUTE(LEFT(RIGHT(E225,LEN(E225)-LEN(F220)-LEN(F221)),$H$20+1)," ",""))))),""),"")</f>
        <v/>
      </c>
      <c r="G222" s="282" t="str">
        <f t="shared" si="49"/>
        <v xml:space="preserve"> ◄ 222</v>
      </c>
      <c r="H222" s="287"/>
      <c r="I222" s="287"/>
      <c r="J222" s="287"/>
      <c r="L222" s="157" t="str">
        <f t="shared" si="47"/>
        <v/>
      </c>
      <c r="M222" s="242" t="str">
        <f t="shared" si="48"/>
        <v/>
      </c>
      <c r="N222" s="242" t="str">
        <f t="shared" si="46"/>
        <v/>
      </c>
      <c r="O222" s="242" t="str">
        <f t="shared" si="46"/>
        <v/>
      </c>
      <c r="P222" s="242" t="str">
        <f t="shared" si="46"/>
        <v/>
      </c>
      <c r="Q222" s="242" t="s">
        <v>71</v>
      </c>
      <c r="R222" s="276"/>
      <c r="S222" s="277"/>
      <c r="T222" s="243"/>
      <c r="U222" s="244"/>
      <c r="V222" s="245" t="str">
        <f t="shared" si="39"/>
        <v/>
      </c>
      <c r="W222" s="246" t="str">
        <f t="shared" si="40"/>
        <v/>
      </c>
      <c r="X222" s="247" t="str">
        <f t="shared" si="41"/>
        <v/>
      </c>
      <c r="Y222" s="248">
        <f>IF(ISBLANK(#REF!),"",LEN(L222)-LEN(SUBSTITUTE(L222," ",""))+1)</f>
        <v>1</v>
      </c>
      <c r="Z222" s="249">
        <f t="shared" si="42"/>
        <v>0</v>
      </c>
      <c r="AA222" s="248">
        <f t="shared" si="43"/>
        <v>0</v>
      </c>
      <c r="AB222" s="248">
        <f t="shared" si="44"/>
        <v>0</v>
      </c>
      <c r="AC222" s="94"/>
      <c r="AE222" s="151">
        <v>1</v>
      </c>
    </row>
    <row r="223" spans="3:31">
      <c r="C223" s="241" t="str">
        <f>IF(AND(F223&lt;&gt;"", LEN(TRIM(F223))&gt;0), MAX(C$21:C222)+1, "")</f>
        <v/>
      </c>
      <c r="D223" s="241" t="str" cm="1">
        <f t="array" ref="D223">IFERROR(INDEX($F$22:F$291, MATCH(ROW()-MIN(ROW($F$22:F$291))+1, $C$22:C$291, 0)), "")</f>
        <v/>
      </c>
      <c r="E223" s="283" t="str">
        <f>IFERROR(SUBSTITUTE(E222,"."," "),E222)</f>
        <v/>
      </c>
      <c r="F223" s="281" t="str">
        <f>IFERROR(LEFT(RIGHT(E225,LEN(E225)-LEN(F220)-LEN(F221)-LEN(F222)),FIND("¤",SUBSTITUTE(LEFT(RIGHT(E225,LEN(E225)-LEN(F220)-LEN(F221)-LEN(F222)),$H$20+1)," ","¤",LEN(LEFT(RIGHT(E225,LEN(E225)-LEN(F220)-LEN(F221)-LEN(F222)),$H$20+1))-LEN(SUBSTITUTE(LEFT(RIGHT(E225,LEN(E225)-LEN(F220)-LEN(F221)-LEN(F222)),$H$20+1)," ",""))))),"")</f>
        <v/>
      </c>
      <c r="G223" s="282" t="str">
        <f t="shared" si="49"/>
        <v xml:space="preserve"> ◄ 223</v>
      </c>
      <c r="H223" s="287"/>
      <c r="I223" s="287"/>
      <c r="J223" s="287"/>
      <c r="L223" s="157" t="str">
        <f t="shared" si="47"/>
        <v/>
      </c>
      <c r="M223" s="242" t="str">
        <f t="shared" si="48"/>
        <v/>
      </c>
      <c r="N223" s="242" t="str">
        <f t="shared" si="46"/>
        <v/>
      </c>
      <c r="O223" s="242" t="str">
        <f t="shared" si="46"/>
        <v/>
      </c>
      <c r="P223" s="242" t="str">
        <f t="shared" si="46"/>
        <v/>
      </c>
      <c r="Q223" s="242" t="s">
        <v>71</v>
      </c>
      <c r="R223" s="276"/>
      <c r="S223" s="277"/>
      <c r="T223" s="243"/>
      <c r="U223" s="244"/>
      <c r="V223" s="245" t="str">
        <f t="shared" si="39"/>
        <v/>
      </c>
      <c r="W223" s="246" t="str">
        <f t="shared" si="40"/>
        <v/>
      </c>
      <c r="X223" s="247" t="str">
        <f t="shared" si="41"/>
        <v/>
      </c>
      <c r="Y223" s="248">
        <f>IF(ISBLANK(#REF!),"",LEN(L223)-LEN(SUBSTITUTE(L223," ",""))+1)</f>
        <v>1</v>
      </c>
      <c r="Z223" s="249">
        <f t="shared" si="42"/>
        <v>0</v>
      </c>
      <c r="AA223" s="248">
        <f t="shared" si="43"/>
        <v>0</v>
      </c>
      <c r="AB223" s="248">
        <f t="shared" si="44"/>
        <v>0</v>
      </c>
      <c r="AC223" s="94"/>
      <c r="AE223" s="151">
        <v>1</v>
      </c>
    </row>
    <row r="224" spans="3:31">
      <c r="C224" s="241" t="str">
        <f>IF(AND(F224&lt;&gt;"", LEN(TRIM(F224))&gt;0), MAX(C$21:C223)+1, "")</f>
        <v/>
      </c>
      <c r="D224" s="241" t="str" cm="1">
        <f t="array" ref="D224">IFERROR(INDEX($F$22:F$291, MATCH(ROW()-MIN(ROW($F$22:F$291))+1, $C$22:C$291, 0)), "")</f>
        <v/>
      </c>
      <c r="E224" s="284" t="str">
        <f>SUBSTITUTE(SUBSTITUTE(E223,";"," "),","," ")</f>
        <v/>
      </c>
      <c r="F224" s="281" t="str">
        <f>IFERROR(LEFT(RIGHT(E225,LEN(E225)-LEN(F220)-LEN(F221)-LEN(F222)-LEN(F223)),FIND("¤",SUBSTITUTE(LEFT(RIGHT(E225,LEN(E225)-LEN(F220)-LEN(F221)-LEN(F222)-LEN(F223)),$H$20+1)," ","¤",LEN(LEFT(RIGHT(E225,LEN(E225)-LEN(F220)-LEN(F221)-LEN(F222)-LEN(F223)),$H$20+1))-LEN(SUBSTITUTE(LEFT(RIGHT(E225,LEN(E225)-LEN(F220)-LEN(F221)-LEN(F222)-LEN(F223)),$H$20+1)," ",""))))),"")</f>
        <v/>
      </c>
      <c r="G224" s="282" t="str">
        <f t="shared" si="49"/>
        <v xml:space="preserve"> ◄ 224</v>
      </c>
      <c r="H224" s="287"/>
      <c r="I224" s="287"/>
      <c r="J224" s="287"/>
      <c r="L224" s="157" t="str">
        <f t="shared" si="47"/>
        <v/>
      </c>
      <c r="M224" s="242" t="str">
        <f t="shared" si="48"/>
        <v/>
      </c>
      <c r="N224" s="242" t="str">
        <f t="shared" si="46"/>
        <v/>
      </c>
      <c r="O224" s="242" t="str">
        <f t="shared" si="46"/>
        <v/>
      </c>
      <c r="P224" s="242" t="str">
        <f t="shared" si="46"/>
        <v/>
      </c>
      <c r="Q224" s="242" t="s">
        <v>71</v>
      </c>
      <c r="R224" s="276"/>
      <c r="S224" s="277"/>
      <c r="T224" s="243"/>
      <c r="U224" s="244"/>
      <c r="V224" s="245" t="str">
        <f t="shared" ref="V224:V287" si="50">IF(S224&lt;&gt;"", TRIM(SUBSTITUTE(SUBSTITUTE(P224, TRIM(R224), ""), TRIM(S224), "")), TRIM(SUBSTITUTE(P224, TRIM(R224), "")))</f>
        <v/>
      </c>
      <c r="W224" s="246" t="str">
        <f t="shared" ref="W224:W287" si="51">SUBSTITUTE(V224,T224,U224)</f>
        <v/>
      </c>
      <c r="X224" s="247" t="str">
        <f t="shared" ref="X224:X287" si="52">TRIM(SUBSTITUTE(W224,T224,U224))</f>
        <v/>
      </c>
      <c r="Y224" s="248">
        <f>IF(ISBLANK(#REF!),"",LEN(L224)-LEN(SUBSTITUTE(L224," ",""))+1)</f>
        <v>1</v>
      </c>
      <c r="Z224" s="249">
        <f t="shared" ref="Z224:Z287" si="53">AB224-AA224</f>
        <v>0</v>
      </c>
      <c r="AA224" s="248">
        <f t="shared" ref="AA224:AA287" si="54">LEN(TRIM(L224)) - LEN(SUBSTITUTE(TRIM(L224), " ", ""))</f>
        <v>0</v>
      </c>
      <c r="AB224" s="248">
        <f t="shared" ref="AB224:AB287" si="55">LEN(L224)</f>
        <v>0</v>
      </c>
      <c r="AC224" s="94"/>
      <c r="AE224" s="151">
        <v>1</v>
      </c>
    </row>
    <row r="225" spans="3:31">
      <c r="C225" s="241" t="str">
        <f>IF(AND(F225&lt;&gt;"", LEN(TRIM(F225))&gt;0), MAX(C$21:C224)+1, "")</f>
        <v/>
      </c>
      <c r="D225" s="241" t="str" cm="1">
        <f t="array" ref="D225">IFERROR(INDEX($F$22:F$291, MATCH(ROW()-MIN(ROW($F$22:F$291))+1, $C$22:C$291, 0)), "")</f>
        <v/>
      </c>
      <c r="E225" s="285" t="str">
        <f>IFERROR(SUBSTITUTE(SUBSTITUTE(SUBSTITUTE(E224,"  "," "),"  "," "),"  "," "),E224)</f>
        <v/>
      </c>
      <c r="F225" s="281" t="str">
        <f>IF(LEN(E225) &gt; LEN(F220) + LEN(F221) + LEN(F222)+ LEN(F223) + LEN(F224), RIGHT(E225, LEN(E225) - LEN(F220) - LEN(F221) - LEN(F222) - LEN(F223) - LEN(F224)), "")</f>
        <v/>
      </c>
      <c r="G225" s="282" t="str">
        <f t="shared" si="49"/>
        <v xml:space="preserve"> ◄ 225</v>
      </c>
      <c r="H225" s="287"/>
      <c r="I225" s="287"/>
      <c r="J225" s="287"/>
      <c r="L225" s="157" t="str">
        <f t="shared" si="47"/>
        <v/>
      </c>
      <c r="M225" s="242" t="str">
        <f t="shared" si="48"/>
        <v/>
      </c>
      <c r="N225" s="242" t="str">
        <f t="shared" si="46"/>
        <v/>
      </c>
      <c r="O225" s="242" t="str">
        <f t="shared" si="46"/>
        <v/>
      </c>
      <c r="P225" s="242" t="str">
        <f t="shared" si="46"/>
        <v/>
      </c>
      <c r="Q225" s="242" t="s">
        <v>71</v>
      </c>
      <c r="R225" s="276"/>
      <c r="S225" s="277"/>
      <c r="T225" s="243"/>
      <c r="U225" s="244"/>
      <c r="V225" s="245" t="str">
        <f t="shared" si="50"/>
        <v/>
      </c>
      <c r="W225" s="246" t="str">
        <f t="shared" si="51"/>
        <v/>
      </c>
      <c r="X225" s="247" t="str">
        <f t="shared" si="52"/>
        <v/>
      </c>
      <c r="Y225" s="248">
        <f>IF(ISBLANK(#REF!),"",LEN(L225)-LEN(SUBSTITUTE(L225," ",""))+1)</f>
        <v>1</v>
      </c>
      <c r="Z225" s="249">
        <f t="shared" si="53"/>
        <v>0</v>
      </c>
      <c r="AA225" s="248">
        <f t="shared" si="54"/>
        <v>0</v>
      </c>
      <c r="AB225" s="248">
        <f t="shared" si="55"/>
        <v>0</v>
      </c>
      <c r="AC225" s="94"/>
      <c r="AE225" s="151">
        <v>1</v>
      </c>
    </row>
    <row r="226" spans="3:31">
      <c r="C226" s="241" t="str">
        <f>IF(AND(F226&lt;&gt;"", LEN(TRIM(F226))&gt;0), MAX(C$21:C225)+1, "")</f>
        <v/>
      </c>
      <c r="D226" s="241" t="str" cm="1">
        <f t="array" ref="D226">IFERROR(INDEX($F$22:F$291, MATCH(ROW()-MIN(ROW($F$22:F$291))+1, $C$22:C$291, 0)), "")</f>
        <v/>
      </c>
      <c r="E226" s="270" t="str">
        <f>(SUBSTITUTE(SUBSTITUTE(J56,CHAR(13)&amp;CHAR(10)," "),CHAR(10)," "))</f>
        <v/>
      </c>
      <c r="F226" s="271" t="str">
        <f>IF(LEN(E231)&lt;$H$20,E226,LEFT(E231,FIND("¤",SUBSTITUTE(LEFT(E231,$H$20+1)," ","¤",LEN(LEFT(E231,$H$20+1))-LEN(SUBSTITUTE(LEFT(E231,$H$20+1)," ",""))))))</f>
        <v/>
      </c>
      <c r="G226" s="272" t="str">
        <f t="shared" si="49"/>
        <v xml:space="preserve"> ◄ 226</v>
      </c>
      <c r="H226" s="287"/>
      <c r="I226" s="287"/>
      <c r="J226" s="287"/>
      <c r="L226" s="157" t="str">
        <f t="shared" si="47"/>
        <v/>
      </c>
      <c r="M226" s="242" t="str">
        <f t="shared" si="48"/>
        <v/>
      </c>
      <c r="N226" s="242" t="str">
        <f t="shared" si="46"/>
        <v/>
      </c>
      <c r="O226" s="242" t="str">
        <f t="shared" si="46"/>
        <v/>
      </c>
      <c r="P226" s="242" t="str">
        <f t="shared" si="46"/>
        <v/>
      </c>
      <c r="Q226" s="242" t="s">
        <v>71</v>
      </c>
      <c r="R226" s="276"/>
      <c r="S226" s="277"/>
      <c r="T226" s="243"/>
      <c r="U226" s="244"/>
      <c r="V226" s="245" t="str">
        <f t="shared" si="50"/>
        <v/>
      </c>
      <c r="W226" s="246" t="str">
        <f t="shared" si="51"/>
        <v/>
      </c>
      <c r="X226" s="247" t="str">
        <f t="shared" si="52"/>
        <v/>
      </c>
      <c r="Y226" s="248">
        <f>IF(ISBLANK(#REF!),"",LEN(L226)-LEN(SUBSTITUTE(L226," ",""))+1)</f>
        <v>1</v>
      </c>
      <c r="Z226" s="249">
        <f t="shared" si="53"/>
        <v>0</v>
      </c>
      <c r="AA226" s="248">
        <f t="shared" si="54"/>
        <v>0</v>
      </c>
      <c r="AB226" s="248">
        <f t="shared" si="55"/>
        <v>0</v>
      </c>
      <c r="AC226" s="94"/>
      <c r="AE226" s="151">
        <v>1</v>
      </c>
    </row>
    <row r="227" spans="3:31">
      <c r="C227" s="241" t="str">
        <f>IF(AND(F227&lt;&gt;"", LEN(TRIM(F227))&gt;0), MAX(C$21:C226)+1, "")</f>
        <v/>
      </c>
      <c r="D227" s="241" t="str" cm="1">
        <f t="array" ref="D227">IFERROR(INDEX($F$22:F$291, MATCH(ROW()-MIN(ROW($F$22:F$291))+1, $C$22:C$291, 0)), "")</f>
        <v/>
      </c>
      <c r="E227" s="278" t="str">
        <f>IFERROR(TRIM(SUBSTITUTE(SUBSTITUTE(SUBSTITUTE(SUBSTITUTE(SUBSTITUTE(E226," .",".")," ;",";")," :",":"),",",","),",","")),E226)</f>
        <v/>
      </c>
      <c r="F227" s="271" t="str">
        <f>IFERROR(IF(LEN(E231) &gt; LEN(F226), LEFT(RIGHT(E231, LEN(E231) - LEN(F226)), FIND("¤", SUBSTITUTE(LEFT(RIGHT(E231, LEN(E231) - LEN(F226)), $H$20+1), " ", "¤", LEN(LEFT(RIGHT(E231, LEN(E231) - LEN(F226)), $H$20+1)) - LEN(SUBSTITUTE(LEFT(RIGHT(E231, LEN(E231) - LEN(F226)), $H$20+1), " ", ""))))), ""), "")</f>
        <v/>
      </c>
      <c r="G227" s="272" t="str">
        <f t="shared" si="49"/>
        <v xml:space="preserve"> ◄ 227</v>
      </c>
      <c r="H227" s="287"/>
      <c r="I227" s="287"/>
      <c r="J227" s="287"/>
      <c r="L227" s="157" t="str">
        <f t="shared" si="47"/>
        <v/>
      </c>
      <c r="M227" s="242" t="str">
        <f t="shared" si="48"/>
        <v/>
      </c>
      <c r="N227" s="242" t="str">
        <f t="shared" si="46"/>
        <v/>
      </c>
      <c r="O227" s="242" t="str">
        <f t="shared" si="46"/>
        <v/>
      </c>
      <c r="P227" s="242" t="str">
        <f t="shared" si="46"/>
        <v/>
      </c>
      <c r="Q227" s="242" t="s">
        <v>71</v>
      </c>
      <c r="R227" s="276"/>
      <c r="S227" s="277"/>
      <c r="T227" s="243"/>
      <c r="U227" s="244"/>
      <c r="V227" s="245" t="str">
        <f t="shared" si="50"/>
        <v/>
      </c>
      <c r="W227" s="246" t="str">
        <f t="shared" si="51"/>
        <v/>
      </c>
      <c r="X227" s="247" t="str">
        <f t="shared" si="52"/>
        <v/>
      </c>
      <c r="Y227" s="248">
        <f>IF(ISBLANK(#REF!),"",LEN(L227)-LEN(SUBSTITUTE(L227," ",""))+1)</f>
        <v>1</v>
      </c>
      <c r="Z227" s="249">
        <f t="shared" si="53"/>
        <v>0</v>
      </c>
      <c r="AA227" s="248">
        <f t="shared" si="54"/>
        <v>0</v>
      </c>
      <c r="AB227" s="248">
        <f t="shared" si="55"/>
        <v>0</v>
      </c>
      <c r="AC227" s="94"/>
      <c r="AE227" s="151">
        <v>1</v>
      </c>
    </row>
    <row r="228" spans="3:31">
      <c r="C228" s="241" t="str">
        <f>IF(AND(F228&lt;&gt;"", LEN(TRIM(F228))&gt;0), MAX(C$21:C227)+1, "")</f>
        <v/>
      </c>
      <c r="D228" s="241" t="str" cm="1">
        <f t="array" ref="D228">IFERROR(INDEX($F$22:F$291, MATCH(ROW()-MIN(ROW($F$22:F$291))+1, $C$22:C$291, 0)), "")</f>
        <v/>
      </c>
      <c r="E228" s="278" t="str">
        <f>IFERROR(SUBSTITUTE(SUBSTITUTE(SUBSTITUTE(SUBSTITUTE(SUBSTITUTE(SUBSTITUTE(E227,",",";"),".",";"),";",";"),"-",";"),":",";"),"?",";"),E227)</f>
        <v/>
      </c>
      <c r="F228" s="271" t="str">
        <f>IFERROR(IF(LEN(E231)&gt;LEN(F226)+LEN(F227),LEFT(RIGHT(E231,LEN(E231)-LEN(F226)-LEN(F227)),FIND("¤",SUBSTITUTE(LEFT(RIGHT(E231,LEN(E231)-LEN(F226)-LEN(F227)),$H$20+1)," ","¤",LEN(LEFT(RIGHT(E231,LEN(E231)-LEN(F226)-LEN(F227)),$H$20+1))-LEN(SUBSTITUTE(LEFT(RIGHT(E231,LEN(E231)-LEN(F226)-LEN(F227)),$H$20+1)," ",""))))),""),"")</f>
        <v/>
      </c>
      <c r="G228" s="272" t="str">
        <f t="shared" si="49"/>
        <v xml:space="preserve"> ◄ 228</v>
      </c>
      <c r="H228" s="287"/>
      <c r="I228" s="287"/>
      <c r="J228" s="287"/>
      <c r="L228" s="157" t="str">
        <f t="shared" si="47"/>
        <v/>
      </c>
      <c r="M228" s="242" t="str">
        <f t="shared" si="48"/>
        <v/>
      </c>
      <c r="N228" s="242" t="str">
        <f t="shared" si="46"/>
        <v/>
      </c>
      <c r="O228" s="242" t="str">
        <f t="shared" si="46"/>
        <v/>
      </c>
      <c r="P228" s="242" t="str">
        <f t="shared" si="46"/>
        <v/>
      </c>
      <c r="Q228" s="242" t="s">
        <v>71</v>
      </c>
      <c r="R228" s="276"/>
      <c r="S228" s="277"/>
      <c r="T228" s="243"/>
      <c r="U228" s="244"/>
      <c r="V228" s="245" t="str">
        <f t="shared" si="50"/>
        <v/>
      </c>
      <c r="W228" s="246" t="str">
        <f t="shared" si="51"/>
        <v/>
      </c>
      <c r="X228" s="247" t="str">
        <f t="shared" si="52"/>
        <v/>
      </c>
      <c r="Y228" s="248">
        <f>IF(ISBLANK(#REF!),"",LEN(L228)-LEN(SUBSTITUTE(L228," ",""))+1)</f>
        <v>1</v>
      </c>
      <c r="Z228" s="249">
        <f t="shared" si="53"/>
        <v>0</v>
      </c>
      <c r="AA228" s="248">
        <f t="shared" si="54"/>
        <v>0</v>
      </c>
      <c r="AB228" s="248">
        <f t="shared" si="55"/>
        <v>0</v>
      </c>
      <c r="AC228" s="94"/>
      <c r="AE228" s="151">
        <v>1</v>
      </c>
    </row>
    <row r="229" spans="3:31">
      <c r="C229" s="241" t="str">
        <f>IF(AND(F229&lt;&gt;"", LEN(TRIM(F229))&gt;0), MAX(C$21:C228)+1, "")</f>
        <v/>
      </c>
      <c r="D229" s="241" t="str" cm="1">
        <f t="array" ref="D229">IFERROR(INDEX($F$22:F$291, MATCH(ROW()-MIN(ROW($F$22:F$291))+1, $C$22:C$291, 0)), "")</f>
        <v/>
      </c>
      <c r="E229" s="278" t="str">
        <f>IFERROR(SUBSTITUTE(E228,"."," "),E228)</f>
        <v/>
      </c>
      <c r="F229" s="271" t="str">
        <f>IFERROR(LEFT(RIGHT(E231,LEN(E231)-LEN(F226)-LEN(F227)-LEN(F228)),FIND("¤",SUBSTITUTE(LEFT(RIGHT(E231,LEN(E231)-LEN(F226)-LEN(F227)-LEN(F228)),$H$20+1)," ","¤",LEN(LEFT(RIGHT(E231,LEN(E231)-LEN(F226)-LEN(F227)-LEN(F228)),$H$20+1))-LEN(SUBSTITUTE(LEFT(RIGHT(E231,LEN(E231)-LEN(F226)-LEN(F227)-LEN(F228)),$H$20+1)," ",""))))),"")</f>
        <v/>
      </c>
      <c r="G229" s="272" t="str">
        <f t="shared" si="49"/>
        <v xml:space="preserve"> ◄ 229</v>
      </c>
      <c r="H229" s="287"/>
      <c r="I229" s="287"/>
      <c r="J229" s="287"/>
      <c r="L229" s="157" t="str">
        <f t="shared" si="47"/>
        <v/>
      </c>
      <c r="M229" s="242" t="str">
        <f t="shared" si="48"/>
        <v/>
      </c>
      <c r="N229" s="242" t="str">
        <f t="shared" si="46"/>
        <v/>
      </c>
      <c r="O229" s="242" t="str">
        <f t="shared" si="46"/>
        <v/>
      </c>
      <c r="P229" s="242" t="str">
        <f t="shared" si="46"/>
        <v/>
      </c>
      <c r="Q229" s="242" t="s">
        <v>71</v>
      </c>
      <c r="R229" s="276"/>
      <c r="S229" s="277"/>
      <c r="T229" s="243"/>
      <c r="U229" s="244"/>
      <c r="V229" s="245" t="str">
        <f t="shared" si="50"/>
        <v/>
      </c>
      <c r="W229" s="246" t="str">
        <f t="shared" si="51"/>
        <v/>
      </c>
      <c r="X229" s="247" t="str">
        <f t="shared" si="52"/>
        <v/>
      </c>
      <c r="Y229" s="248">
        <f>IF(ISBLANK(#REF!),"",LEN(L229)-LEN(SUBSTITUTE(L229," ",""))+1)</f>
        <v>1</v>
      </c>
      <c r="Z229" s="249">
        <f t="shared" si="53"/>
        <v>0</v>
      </c>
      <c r="AA229" s="248">
        <f t="shared" si="54"/>
        <v>0</v>
      </c>
      <c r="AB229" s="248">
        <f t="shared" si="55"/>
        <v>0</v>
      </c>
      <c r="AC229" s="94"/>
      <c r="AE229" s="151">
        <v>1</v>
      </c>
    </row>
    <row r="230" spans="3:31">
      <c r="C230" s="241" t="str">
        <f>IF(AND(F230&lt;&gt;"", LEN(TRIM(F230))&gt;0), MAX(C$21:C229)+1, "")</f>
        <v/>
      </c>
      <c r="D230" s="241" t="str" cm="1">
        <f t="array" ref="D230">IFERROR(INDEX($F$22:F$291, MATCH(ROW()-MIN(ROW($F$22:F$291))+1, $C$22:C$291, 0)), "")</f>
        <v/>
      </c>
      <c r="E230" s="279" t="str">
        <f>SUBSTITUTE(SUBSTITUTE(E229,";"," "),","," ")</f>
        <v/>
      </c>
      <c r="F230" s="271" t="str">
        <f>IFERROR(LEFT(RIGHT(E231,LEN(E231)-LEN(F226)-LEN(F227)-LEN(F228)-LEN(F229)),FIND("¤",SUBSTITUTE(LEFT(RIGHT(E231,LEN(E231)-LEN(F226)-LEN(F227)-LEN(F228)-LEN(F229)),$H$20+1)," ","¤",LEN(LEFT(RIGHT(E231,LEN(E231)-LEN(F226)-LEN(F227)-LEN(F228)-LEN(F229)),$H$20+1))-LEN(SUBSTITUTE(LEFT(RIGHT(E231,LEN(E231)-LEN(F226)-LEN(F227)-LEN(F228)-LEN(F229)),$H$20+1)," ",""))))),"")</f>
        <v/>
      </c>
      <c r="G230" s="272" t="str">
        <f t="shared" si="49"/>
        <v xml:space="preserve"> ◄ 230</v>
      </c>
      <c r="H230" s="287"/>
      <c r="I230" s="287"/>
      <c r="J230" s="287"/>
      <c r="L230" s="157" t="str">
        <f t="shared" si="47"/>
        <v/>
      </c>
      <c r="M230" s="242" t="str">
        <f t="shared" si="48"/>
        <v/>
      </c>
      <c r="N230" s="242" t="str">
        <f t="shared" si="46"/>
        <v/>
      </c>
      <c r="O230" s="242" t="str">
        <f t="shared" si="46"/>
        <v/>
      </c>
      <c r="P230" s="242" t="str">
        <f t="shared" si="46"/>
        <v/>
      </c>
      <c r="Q230" s="242" t="s">
        <v>71</v>
      </c>
      <c r="R230" s="276"/>
      <c r="S230" s="277"/>
      <c r="T230" s="243"/>
      <c r="U230" s="244"/>
      <c r="V230" s="245" t="str">
        <f t="shared" si="50"/>
        <v/>
      </c>
      <c r="W230" s="246" t="str">
        <f t="shared" si="51"/>
        <v/>
      </c>
      <c r="X230" s="247" t="str">
        <f t="shared" si="52"/>
        <v/>
      </c>
      <c r="Y230" s="248">
        <f>IF(ISBLANK(#REF!),"",LEN(L230)-LEN(SUBSTITUTE(L230," ",""))+1)</f>
        <v>1</v>
      </c>
      <c r="Z230" s="249">
        <f t="shared" si="53"/>
        <v>0</v>
      </c>
      <c r="AA230" s="248">
        <f t="shared" si="54"/>
        <v>0</v>
      </c>
      <c r="AB230" s="248">
        <f t="shared" si="55"/>
        <v>0</v>
      </c>
      <c r="AC230" s="94"/>
      <c r="AE230" s="151">
        <v>1</v>
      </c>
    </row>
    <row r="231" spans="3:31">
      <c r="C231" s="241" t="str">
        <f>IF(AND(F231&lt;&gt;"", LEN(TRIM(F231))&gt;0), MAX(C$21:C230)+1, "")</f>
        <v/>
      </c>
      <c r="D231" s="241" t="str" cm="1">
        <f t="array" ref="D231">IFERROR(INDEX($F$22:F$291, MATCH(ROW()-MIN(ROW($F$22:F$291))+1, $C$22:C$291, 0)), "")</f>
        <v/>
      </c>
      <c r="E231" s="280" t="str">
        <f>IFERROR(SUBSTITUTE(SUBSTITUTE(SUBSTITUTE(E230,"  "," "),"  "," "),"  "," "),E230)</f>
        <v/>
      </c>
      <c r="F231" s="271" t="str">
        <f>IF(LEN(E231) &gt; LEN(F226) + LEN(F227) + LEN(F228)+ LEN(F229) + LEN(F230), RIGHT(E231, LEN(E231) - LEN(F226) - LEN(F227) - LEN(F228) - LEN(F229) - LEN(F230)), "")</f>
        <v/>
      </c>
      <c r="G231" s="272" t="str">
        <f t="shared" si="49"/>
        <v xml:space="preserve"> ◄ 231</v>
      </c>
      <c r="H231" s="287"/>
      <c r="I231" s="287"/>
      <c r="J231" s="287"/>
      <c r="L231" s="157" t="str">
        <f t="shared" si="47"/>
        <v/>
      </c>
      <c r="M231" s="242" t="str">
        <f t="shared" si="48"/>
        <v/>
      </c>
      <c r="N231" s="242" t="str">
        <f t="shared" si="46"/>
        <v/>
      </c>
      <c r="O231" s="242" t="str">
        <f t="shared" si="46"/>
        <v/>
      </c>
      <c r="P231" s="242" t="str">
        <f t="shared" si="46"/>
        <v/>
      </c>
      <c r="Q231" s="242" t="s">
        <v>71</v>
      </c>
      <c r="R231" s="276"/>
      <c r="S231" s="277"/>
      <c r="T231" s="243"/>
      <c r="U231" s="244"/>
      <c r="V231" s="245" t="str">
        <f t="shared" si="50"/>
        <v/>
      </c>
      <c r="W231" s="246" t="str">
        <f t="shared" si="51"/>
        <v/>
      </c>
      <c r="X231" s="247" t="str">
        <f t="shared" si="52"/>
        <v/>
      </c>
      <c r="Y231" s="248">
        <f>IF(ISBLANK(#REF!),"",LEN(L231)-LEN(SUBSTITUTE(L231," ",""))+1)</f>
        <v>1</v>
      </c>
      <c r="Z231" s="249">
        <f t="shared" si="53"/>
        <v>0</v>
      </c>
      <c r="AA231" s="248">
        <f t="shared" si="54"/>
        <v>0</v>
      </c>
      <c r="AB231" s="248">
        <f t="shared" si="55"/>
        <v>0</v>
      </c>
      <c r="AC231" s="94"/>
      <c r="AE231" s="151">
        <v>1</v>
      </c>
    </row>
    <row r="232" spans="3:31">
      <c r="C232" s="241" t="str">
        <f>IF(AND(F232&lt;&gt;"", LEN(TRIM(F232))&gt;0), MAX(C$21:C231)+1, "")</f>
        <v/>
      </c>
      <c r="D232" s="241" t="str" cm="1">
        <f t="array" ref="D232">IFERROR(INDEX($F$22:F$291, MATCH(ROW()-MIN(ROW($F$22:F$291))+1, $C$22:C$291, 0)), "")</f>
        <v/>
      </c>
      <c r="E232" s="270" t="str">
        <f>(SUBSTITUTE(SUBSTITUTE(J57,CHAR(13)&amp;CHAR(10)," "),CHAR(10)," "))</f>
        <v/>
      </c>
      <c r="F232" s="281" t="str">
        <f>IF(LEN(E237)&lt;$H$20,E232,LEFT(E237,FIND("¤",SUBSTITUTE(LEFT(E237,$H$20+1)," ","¤",LEN(LEFT(E237,$H$20+1))-LEN(SUBSTITUTE(LEFT(E237,$H$20+1)," ",""))))))</f>
        <v/>
      </c>
      <c r="G232" s="282" t="str">
        <f t="shared" si="49"/>
        <v xml:space="preserve"> ◄ 232</v>
      </c>
      <c r="H232" s="287"/>
      <c r="I232" s="287"/>
      <c r="J232" s="287"/>
      <c r="L232" s="157" t="str">
        <f t="shared" si="47"/>
        <v/>
      </c>
      <c r="M232" s="242" t="str">
        <f t="shared" si="48"/>
        <v/>
      </c>
      <c r="N232" s="242" t="str">
        <f t="shared" si="46"/>
        <v/>
      </c>
      <c r="O232" s="242" t="str">
        <f t="shared" si="46"/>
        <v/>
      </c>
      <c r="P232" s="242" t="str">
        <f t="shared" si="46"/>
        <v/>
      </c>
      <c r="Q232" s="242" t="s">
        <v>71</v>
      </c>
      <c r="R232" s="276"/>
      <c r="S232" s="277"/>
      <c r="T232" s="243"/>
      <c r="U232" s="244"/>
      <c r="V232" s="245" t="str">
        <f t="shared" si="50"/>
        <v/>
      </c>
      <c r="W232" s="246" t="str">
        <f t="shared" si="51"/>
        <v/>
      </c>
      <c r="X232" s="247" t="str">
        <f t="shared" si="52"/>
        <v/>
      </c>
      <c r="Y232" s="248">
        <f>IF(ISBLANK(#REF!),"",LEN(L232)-LEN(SUBSTITUTE(L232," ",""))+1)</f>
        <v>1</v>
      </c>
      <c r="Z232" s="249">
        <f t="shared" si="53"/>
        <v>0</v>
      </c>
      <c r="AA232" s="248">
        <f t="shared" si="54"/>
        <v>0</v>
      </c>
      <c r="AB232" s="248">
        <f t="shared" si="55"/>
        <v>0</v>
      </c>
      <c r="AC232" s="94"/>
      <c r="AE232" s="151">
        <v>1</v>
      </c>
    </row>
    <row r="233" spans="3:31">
      <c r="C233" s="241" t="str">
        <f>IF(AND(F233&lt;&gt;"", LEN(TRIM(F233))&gt;0), MAX(C$21:C232)+1, "")</f>
        <v/>
      </c>
      <c r="D233" s="241" t="str" cm="1">
        <f t="array" ref="D233">IFERROR(INDEX($F$22:F$291, MATCH(ROW()-MIN(ROW($F$22:F$291))+1, $C$22:C$291, 0)), "")</f>
        <v/>
      </c>
      <c r="E233" s="283" t="str">
        <f>IFERROR(TRIM(SUBSTITUTE(SUBSTITUTE(SUBSTITUTE(SUBSTITUTE(SUBSTITUTE(E232," .",".")," ;",";")," :",":"),",",","),",","")),E232)</f>
        <v/>
      </c>
      <c r="F233" s="281" t="str">
        <f>IFERROR(IF(LEN(E237) &gt; LEN(F232), LEFT(RIGHT(E237, LEN(E237) - LEN(F232)), FIND("¤", SUBSTITUTE(LEFT(RIGHT(E237, LEN(E237) - LEN(F232)), $H$20+1), " ", "¤", LEN(LEFT(RIGHT(E237, LEN(E237) - LEN(F232)), $H$20+1)) - LEN(SUBSTITUTE(LEFT(RIGHT(E237, LEN(E237) - LEN(F232)), $H$20+1), " ", ""))))), ""), "")</f>
        <v/>
      </c>
      <c r="G233" s="282" t="str">
        <f t="shared" si="49"/>
        <v xml:space="preserve"> ◄ 233</v>
      </c>
      <c r="H233" s="287"/>
      <c r="I233" s="287"/>
      <c r="J233" s="287"/>
      <c r="L233" s="157" t="str">
        <f t="shared" si="47"/>
        <v/>
      </c>
      <c r="M233" s="242" t="str">
        <f t="shared" si="48"/>
        <v/>
      </c>
      <c r="N233" s="242" t="str">
        <f t="shared" si="46"/>
        <v/>
      </c>
      <c r="O233" s="242" t="str">
        <f t="shared" si="46"/>
        <v/>
      </c>
      <c r="P233" s="242" t="str">
        <f t="shared" si="46"/>
        <v/>
      </c>
      <c r="Q233" s="242" t="s">
        <v>71</v>
      </c>
      <c r="R233" s="276"/>
      <c r="S233" s="277"/>
      <c r="T233" s="243"/>
      <c r="U233" s="244"/>
      <c r="V233" s="245" t="str">
        <f t="shared" si="50"/>
        <v/>
      </c>
      <c r="W233" s="246" t="str">
        <f t="shared" si="51"/>
        <v/>
      </c>
      <c r="X233" s="247" t="str">
        <f t="shared" si="52"/>
        <v/>
      </c>
      <c r="Y233" s="248">
        <f>IF(ISBLANK(#REF!),"",LEN(L233)-LEN(SUBSTITUTE(L233," ",""))+1)</f>
        <v>1</v>
      </c>
      <c r="Z233" s="249">
        <f t="shared" si="53"/>
        <v>0</v>
      </c>
      <c r="AA233" s="248">
        <f t="shared" si="54"/>
        <v>0</v>
      </c>
      <c r="AB233" s="248">
        <f t="shared" si="55"/>
        <v>0</v>
      </c>
      <c r="AC233" s="94"/>
      <c r="AE233" s="151">
        <v>1</v>
      </c>
    </row>
    <row r="234" spans="3:31">
      <c r="C234" s="241" t="str">
        <f>IF(AND(F234&lt;&gt;"", LEN(TRIM(F234))&gt;0), MAX(C$21:C233)+1, "")</f>
        <v/>
      </c>
      <c r="D234" s="241" t="str" cm="1">
        <f t="array" ref="D234">IFERROR(INDEX($F$22:F$291, MATCH(ROW()-MIN(ROW($F$22:F$291))+1, $C$22:C$291, 0)), "")</f>
        <v/>
      </c>
      <c r="E234" s="283" t="str">
        <f>IFERROR(SUBSTITUTE(SUBSTITUTE(SUBSTITUTE(SUBSTITUTE(SUBSTITUTE(SUBSTITUTE(E233,",",";"),".",";"),";",";"),"-",";"),":",";"),"?",";"),E233)</f>
        <v/>
      </c>
      <c r="F234" s="281" t="str">
        <f>IFERROR(IF(LEN(E237)&gt;LEN(F232)+LEN(F233),LEFT(RIGHT(E237,LEN(E237)-LEN(F232)-LEN(F233)),FIND("¤",SUBSTITUTE(LEFT(RIGHT(E237,LEN(E237)-LEN(F232)-LEN(F233)),$H$20+1)," ","¤",LEN(LEFT(RIGHT(E237,LEN(E237)-LEN(F232)-LEN(F233)),$H$20+1))-LEN(SUBSTITUTE(LEFT(RIGHT(E237,LEN(E237)-LEN(F232)-LEN(F233)),$H$20+1)," ",""))))),""),"")</f>
        <v/>
      </c>
      <c r="G234" s="282" t="str">
        <f t="shared" si="49"/>
        <v xml:space="preserve"> ◄ 234</v>
      </c>
      <c r="H234" s="287"/>
      <c r="I234" s="287"/>
      <c r="J234" s="287"/>
      <c r="L234" s="157" t="str">
        <f t="shared" si="47"/>
        <v/>
      </c>
      <c r="M234" s="242" t="str">
        <f t="shared" si="48"/>
        <v/>
      </c>
      <c r="N234" s="242" t="str">
        <f t="shared" si="46"/>
        <v/>
      </c>
      <c r="O234" s="242" t="str">
        <f t="shared" si="46"/>
        <v/>
      </c>
      <c r="P234" s="242" t="str">
        <f t="shared" si="46"/>
        <v/>
      </c>
      <c r="Q234" s="242" t="s">
        <v>71</v>
      </c>
      <c r="R234" s="276"/>
      <c r="S234" s="277"/>
      <c r="T234" s="243"/>
      <c r="U234" s="244"/>
      <c r="V234" s="245" t="str">
        <f t="shared" si="50"/>
        <v/>
      </c>
      <c r="W234" s="246" t="str">
        <f t="shared" si="51"/>
        <v/>
      </c>
      <c r="X234" s="247" t="str">
        <f t="shared" si="52"/>
        <v/>
      </c>
      <c r="Y234" s="248">
        <f>IF(ISBLANK(#REF!),"",LEN(L234)-LEN(SUBSTITUTE(L234," ",""))+1)</f>
        <v>1</v>
      </c>
      <c r="Z234" s="249">
        <f t="shared" si="53"/>
        <v>0</v>
      </c>
      <c r="AA234" s="248">
        <f t="shared" si="54"/>
        <v>0</v>
      </c>
      <c r="AB234" s="248">
        <f t="shared" si="55"/>
        <v>0</v>
      </c>
      <c r="AC234" s="94"/>
      <c r="AE234" s="151">
        <v>1</v>
      </c>
    </row>
    <row r="235" spans="3:31">
      <c r="C235" s="241" t="str">
        <f>IF(AND(F235&lt;&gt;"", LEN(TRIM(F235))&gt;0), MAX(C$21:C234)+1, "")</f>
        <v/>
      </c>
      <c r="D235" s="241" t="str" cm="1">
        <f t="array" ref="D235">IFERROR(INDEX($F$22:F$291, MATCH(ROW()-MIN(ROW($F$22:F$291))+1, $C$22:C$291, 0)), "")</f>
        <v/>
      </c>
      <c r="E235" s="283" t="str">
        <f>IFERROR(SUBSTITUTE(E234,"."," "),E234)</f>
        <v/>
      </c>
      <c r="F235" s="281" t="str">
        <f>IFERROR(LEFT(RIGHT(E237,LEN(E237)-LEN(F232)-LEN(F233)-LEN(F234)),FIND("¤",SUBSTITUTE(LEFT(RIGHT(E237,LEN(E237)-LEN(F232)-LEN(F233)-LEN(F234)),$H$20+1)," ","¤",LEN(LEFT(RIGHT(E237,LEN(E237)-LEN(F232)-LEN(F233)-LEN(F234)),$H$20+1))-LEN(SUBSTITUTE(LEFT(RIGHT(E237,LEN(E237)-LEN(F232)-LEN(F233)-LEN(F234)),$H$20+1)," ",""))))),"")</f>
        <v/>
      </c>
      <c r="G235" s="282" t="str">
        <f t="shared" si="49"/>
        <v xml:space="preserve"> ◄ 235</v>
      </c>
      <c r="H235" s="287"/>
      <c r="I235" s="287"/>
      <c r="J235" s="287"/>
      <c r="L235" s="157" t="str">
        <f t="shared" si="47"/>
        <v/>
      </c>
      <c r="M235" s="242" t="str">
        <f t="shared" si="48"/>
        <v/>
      </c>
      <c r="N235" s="242" t="str">
        <f t="shared" si="46"/>
        <v/>
      </c>
      <c r="O235" s="242" t="str">
        <f t="shared" si="46"/>
        <v/>
      </c>
      <c r="P235" s="242" t="str">
        <f t="shared" si="46"/>
        <v/>
      </c>
      <c r="Q235" s="242" t="s">
        <v>71</v>
      </c>
      <c r="R235" s="276"/>
      <c r="S235" s="277"/>
      <c r="T235" s="243"/>
      <c r="U235" s="244"/>
      <c r="V235" s="245" t="str">
        <f t="shared" si="50"/>
        <v/>
      </c>
      <c r="W235" s="246" t="str">
        <f t="shared" si="51"/>
        <v/>
      </c>
      <c r="X235" s="247" t="str">
        <f t="shared" si="52"/>
        <v/>
      </c>
      <c r="Y235" s="248">
        <f>IF(ISBLANK(#REF!),"",LEN(L235)-LEN(SUBSTITUTE(L235," ",""))+1)</f>
        <v>1</v>
      </c>
      <c r="Z235" s="249">
        <f t="shared" si="53"/>
        <v>0</v>
      </c>
      <c r="AA235" s="248">
        <f t="shared" si="54"/>
        <v>0</v>
      </c>
      <c r="AB235" s="248">
        <f t="shared" si="55"/>
        <v>0</v>
      </c>
      <c r="AC235" s="94"/>
      <c r="AE235" s="151">
        <v>1</v>
      </c>
    </row>
    <row r="236" spans="3:31">
      <c r="C236" s="241" t="str">
        <f>IF(AND(F236&lt;&gt;"", LEN(TRIM(F236))&gt;0), MAX(C$21:C235)+1, "")</f>
        <v/>
      </c>
      <c r="D236" s="241" t="str" cm="1">
        <f t="array" ref="D236">IFERROR(INDEX($F$22:F$291, MATCH(ROW()-MIN(ROW($F$22:F$291))+1, $C$22:C$291, 0)), "")</f>
        <v/>
      </c>
      <c r="E236" s="284" t="str">
        <f>SUBSTITUTE(SUBSTITUTE(E235,";"," "),","," ")</f>
        <v/>
      </c>
      <c r="F236" s="281" t="str">
        <f>IFERROR(LEFT(RIGHT(E237,LEN(E237)-LEN(F232)-LEN(F233)-LEN(F234)-LEN(F235)),FIND("¤",SUBSTITUTE(LEFT(RIGHT(E237,LEN(E237)-LEN(F232)-LEN(F233)-LEN(F234)-LEN(F235)),$H$20+1)," ","¤",LEN(LEFT(RIGHT(E237,LEN(E237)-LEN(F232)-LEN(F233)-LEN(F234)-LEN(F235)),$H$20+1))-LEN(SUBSTITUTE(LEFT(RIGHT(E237,LEN(E237)-LEN(F232)-LEN(F233)-LEN(F234)-LEN(F235)),$H$20+1)," ",""))))),"")</f>
        <v/>
      </c>
      <c r="G236" s="282" t="str">
        <f t="shared" si="49"/>
        <v xml:space="preserve"> ◄ 236</v>
      </c>
      <c r="H236" s="287"/>
      <c r="I236" s="287"/>
      <c r="J236" s="287"/>
      <c r="L236" s="157" t="str">
        <f t="shared" si="47"/>
        <v/>
      </c>
      <c r="M236" s="242" t="str">
        <f t="shared" si="48"/>
        <v/>
      </c>
      <c r="N236" s="242" t="str">
        <f t="shared" si="46"/>
        <v/>
      </c>
      <c r="O236" s="242" t="str">
        <f t="shared" si="46"/>
        <v/>
      </c>
      <c r="P236" s="242" t="str">
        <f t="shared" si="46"/>
        <v/>
      </c>
      <c r="Q236" s="242" t="s">
        <v>71</v>
      </c>
      <c r="R236" s="276"/>
      <c r="S236" s="277"/>
      <c r="T236" s="243"/>
      <c r="U236" s="244"/>
      <c r="V236" s="245" t="str">
        <f t="shared" si="50"/>
        <v/>
      </c>
      <c r="W236" s="246" t="str">
        <f t="shared" si="51"/>
        <v/>
      </c>
      <c r="X236" s="247" t="str">
        <f t="shared" si="52"/>
        <v/>
      </c>
      <c r="Y236" s="248">
        <f>IF(ISBLANK(#REF!),"",LEN(L236)-LEN(SUBSTITUTE(L236," ",""))+1)</f>
        <v>1</v>
      </c>
      <c r="Z236" s="249">
        <f t="shared" si="53"/>
        <v>0</v>
      </c>
      <c r="AA236" s="248">
        <f t="shared" si="54"/>
        <v>0</v>
      </c>
      <c r="AB236" s="248">
        <f t="shared" si="55"/>
        <v>0</v>
      </c>
      <c r="AC236" s="94"/>
      <c r="AE236" s="151">
        <v>1</v>
      </c>
    </row>
    <row r="237" spans="3:31">
      <c r="C237" s="241" t="str">
        <f>IF(AND(F237&lt;&gt;"", LEN(TRIM(F237))&gt;0), MAX(C$21:C236)+1, "")</f>
        <v/>
      </c>
      <c r="D237" s="241" t="str" cm="1">
        <f t="array" ref="D237">IFERROR(INDEX($F$22:F$291, MATCH(ROW()-MIN(ROW($F$22:F$291))+1, $C$22:C$291, 0)), "")</f>
        <v/>
      </c>
      <c r="E237" s="285" t="str">
        <f>IFERROR(SUBSTITUTE(SUBSTITUTE(SUBSTITUTE(E236,"  "," "),"  "," "),"  "," "),E236)</f>
        <v/>
      </c>
      <c r="F237" s="281" t="str">
        <f>IF(LEN(E237) &gt; LEN(F232) + LEN(F233) + LEN(F234)+ LEN(F235) + LEN(F236), RIGHT(E237, LEN(E237) - LEN(F232) - LEN(F233) - LEN(F234) - LEN(F235) - LEN(F236)), "")</f>
        <v/>
      </c>
      <c r="G237" s="282" t="str">
        <f t="shared" si="49"/>
        <v xml:space="preserve"> ◄ 237</v>
      </c>
      <c r="H237" s="287"/>
      <c r="I237" s="287"/>
      <c r="J237" s="287"/>
      <c r="L237" s="157" t="str">
        <f t="shared" si="47"/>
        <v/>
      </c>
      <c r="M237" s="242" t="str">
        <f t="shared" si="48"/>
        <v/>
      </c>
      <c r="N237" s="242" t="str">
        <f t="shared" si="46"/>
        <v/>
      </c>
      <c r="O237" s="242" t="str">
        <f t="shared" si="46"/>
        <v/>
      </c>
      <c r="P237" s="242" t="str">
        <f t="shared" si="46"/>
        <v/>
      </c>
      <c r="Q237" s="242" t="s">
        <v>71</v>
      </c>
      <c r="R237" s="276"/>
      <c r="S237" s="277"/>
      <c r="T237" s="243"/>
      <c r="U237" s="244"/>
      <c r="V237" s="245" t="str">
        <f t="shared" si="50"/>
        <v/>
      </c>
      <c r="W237" s="246" t="str">
        <f t="shared" si="51"/>
        <v/>
      </c>
      <c r="X237" s="247" t="str">
        <f t="shared" si="52"/>
        <v/>
      </c>
      <c r="Y237" s="248">
        <f>IF(ISBLANK(#REF!),"",LEN(L237)-LEN(SUBSTITUTE(L237," ",""))+1)</f>
        <v>1</v>
      </c>
      <c r="Z237" s="249">
        <f t="shared" si="53"/>
        <v>0</v>
      </c>
      <c r="AA237" s="248">
        <f t="shared" si="54"/>
        <v>0</v>
      </c>
      <c r="AB237" s="248">
        <f t="shared" si="55"/>
        <v>0</v>
      </c>
      <c r="AC237" s="94"/>
      <c r="AE237" s="151">
        <v>1</v>
      </c>
    </row>
    <row r="238" spans="3:31">
      <c r="C238" s="241" t="str">
        <f>IF(AND(F238&lt;&gt;"", LEN(TRIM(F238))&gt;0), MAX(C$21:C237)+1, "")</f>
        <v/>
      </c>
      <c r="D238" s="241" t="str" cm="1">
        <f t="array" ref="D238">IFERROR(INDEX($F$22:F$291, MATCH(ROW()-MIN(ROW($F$22:F$291))+1, $C$22:C$291, 0)), "")</f>
        <v/>
      </c>
      <c r="E238" s="270" t="str">
        <f>(SUBSTITUTE(SUBSTITUTE(J58,CHAR(13)&amp;CHAR(10)," "),CHAR(10)," "))</f>
        <v/>
      </c>
      <c r="F238" s="271" t="str">
        <f>IF(LEN(E243)&lt;$H$20,E238,LEFT(E243,FIND("¤",SUBSTITUTE(LEFT(E243,$H$20+1)," ","¤",LEN(LEFT(E243,$H$20+1))-LEN(SUBSTITUTE(LEFT(E243,$H$20+1)," ",""))))))</f>
        <v/>
      </c>
      <c r="G238" s="272" t="str">
        <f t="shared" si="49"/>
        <v xml:space="preserve"> ◄ 238</v>
      </c>
      <c r="H238" s="287"/>
      <c r="I238" s="287"/>
      <c r="J238" s="287"/>
      <c r="L238" s="157" t="str">
        <f t="shared" si="47"/>
        <v/>
      </c>
      <c r="M238" s="242" t="str">
        <f t="shared" si="48"/>
        <v/>
      </c>
      <c r="N238" s="242" t="str">
        <f t="shared" si="46"/>
        <v/>
      </c>
      <c r="O238" s="242" t="str">
        <f t="shared" si="46"/>
        <v/>
      </c>
      <c r="P238" s="242" t="str">
        <f t="shared" si="46"/>
        <v/>
      </c>
      <c r="Q238" s="242" t="s">
        <v>71</v>
      </c>
      <c r="R238" s="276"/>
      <c r="S238" s="277"/>
      <c r="T238" s="243"/>
      <c r="U238" s="244"/>
      <c r="V238" s="245" t="str">
        <f t="shared" si="50"/>
        <v/>
      </c>
      <c r="W238" s="246" t="str">
        <f t="shared" si="51"/>
        <v/>
      </c>
      <c r="X238" s="247" t="str">
        <f t="shared" si="52"/>
        <v/>
      </c>
      <c r="Y238" s="248">
        <f>IF(ISBLANK(#REF!),"",LEN(L238)-LEN(SUBSTITUTE(L238," ",""))+1)</f>
        <v>1</v>
      </c>
      <c r="Z238" s="249">
        <f t="shared" si="53"/>
        <v>0</v>
      </c>
      <c r="AA238" s="248">
        <f t="shared" si="54"/>
        <v>0</v>
      </c>
      <c r="AB238" s="248">
        <f t="shared" si="55"/>
        <v>0</v>
      </c>
      <c r="AC238" s="94"/>
      <c r="AE238" s="151">
        <v>1</v>
      </c>
    </row>
    <row r="239" spans="3:31">
      <c r="C239" s="241" t="str">
        <f>IF(AND(F239&lt;&gt;"", LEN(TRIM(F239))&gt;0), MAX(C$21:C238)+1, "")</f>
        <v/>
      </c>
      <c r="D239" s="241" t="str" cm="1">
        <f t="array" ref="D239">IFERROR(INDEX($F$22:F$291, MATCH(ROW()-MIN(ROW($F$22:F$291))+1, $C$22:C$291, 0)), "")</f>
        <v/>
      </c>
      <c r="E239" s="278" t="str">
        <f>IFERROR(TRIM(SUBSTITUTE(SUBSTITUTE(SUBSTITUTE(SUBSTITUTE(SUBSTITUTE(E238," .",".")," ;",";")," :",":"),",",","),",","")),E238)</f>
        <v/>
      </c>
      <c r="F239" s="271" t="str">
        <f>IFERROR(IF(LEN(E243) &gt; LEN(F238), LEFT(RIGHT(E243, LEN(E243) - LEN(F238)), FIND("¤", SUBSTITUTE(LEFT(RIGHT(E243, LEN(E243) - LEN(F238)), $H$20+1), " ", "¤", LEN(LEFT(RIGHT(E243, LEN(E243) - LEN(F238)), $H$20+1)) - LEN(SUBSTITUTE(LEFT(RIGHT(E243, LEN(E243) - LEN(F238)), $H$20+1), " ", ""))))), ""), "")</f>
        <v/>
      </c>
      <c r="G239" s="272" t="str">
        <f t="shared" si="49"/>
        <v xml:space="preserve"> ◄ 239</v>
      </c>
      <c r="H239" s="287"/>
      <c r="I239" s="287"/>
      <c r="J239" s="287"/>
      <c r="L239" s="157" t="str">
        <f t="shared" si="47"/>
        <v/>
      </c>
      <c r="M239" s="242" t="str">
        <f t="shared" si="48"/>
        <v/>
      </c>
      <c r="N239" s="242" t="str">
        <f t="shared" si="46"/>
        <v/>
      </c>
      <c r="O239" s="242" t="str">
        <f t="shared" si="46"/>
        <v/>
      </c>
      <c r="P239" s="242" t="str">
        <f t="shared" si="46"/>
        <v/>
      </c>
      <c r="Q239" s="242" t="s">
        <v>71</v>
      </c>
      <c r="R239" s="276"/>
      <c r="S239" s="277"/>
      <c r="T239" s="243"/>
      <c r="U239" s="244"/>
      <c r="V239" s="245" t="str">
        <f t="shared" si="50"/>
        <v/>
      </c>
      <c r="W239" s="246" t="str">
        <f t="shared" si="51"/>
        <v/>
      </c>
      <c r="X239" s="247" t="str">
        <f t="shared" si="52"/>
        <v/>
      </c>
      <c r="Y239" s="248">
        <f>IF(ISBLANK(#REF!),"",LEN(L239)-LEN(SUBSTITUTE(L239," ",""))+1)</f>
        <v>1</v>
      </c>
      <c r="Z239" s="249">
        <f t="shared" si="53"/>
        <v>0</v>
      </c>
      <c r="AA239" s="248">
        <f t="shared" si="54"/>
        <v>0</v>
      </c>
      <c r="AB239" s="248">
        <f t="shared" si="55"/>
        <v>0</v>
      </c>
      <c r="AC239" s="94"/>
      <c r="AE239" s="151">
        <v>1</v>
      </c>
    </row>
    <row r="240" spans="3:31">
      <c r="C240" s="241" t="str">
        <f>IF(AND(F240&lt;&gt;"", LEN(TRIM(F240))&gt;0), MAX(C$21:C239)+1, "")</f>
        <v/>
      </c>
      <c r="D240" s="241" t="str" cm="1">
        <f t="array" ref="D240">IFERROR(INDEX($F$22:F$291, MATCH(ROW()-MIN(ROW($F$22:F$291))+1, $C$22:C$291, 0)), "")</f>
        <v/>
      </c>
      <c r="E240" s="278" t="str">
        <f>IFERROR(SUBSTITUTE(SUBSTITUTE(SUBSTITUTE(SUBSTITUTE(SUBSTITUTE(SUBSTITUTE(E239,",",";"),".",";"),";",";"),"-",";"),":",";"),"?",";"),E239)</f>
        <v/>
      </c>
      <c r="F240" s="271" t="str">
        <f>IFERROR(IF(LEN(E243)&gt;LEN(F238)+LEN(F239),LEFT(RIGHT(E243,LEN(E243)-LEN(F238)-LEN(F239)),FIND("¤",SUBSTITUTE(LEFT(RIGHT(E243,LEN(E243)-LEN(F238)-LEN(F239)),$H$20+1)," ","¤",LEN(LEFT(RIGHT(E243,LEN(E243)-LEN(F238)-LEN(F239)),$H$20+1))-LEN(SUBSTITUTE(LEFT(RIGHT(E243,LEN(E243)-LEN(F238)-LEN(F239)),$H$20+1)," ",""))))),""),"")</f>
        <v/>
      </c>
      <c r="G240" s="272" t="str">
        <f t="shared" si="49"/>
        <v xml:space="preserve"> ◄ 240</v>
      </c>
      <c r="H240" s="287"/>
      <c r="I240" s="287"/>
      <c r="J240" s="287"/>
      <c r="L240" s="157" t="str">
        <f t="shared" si="47"/>
        <v/>
      </c>
      <c r="M240" s="242" t="str">
        <f t="shared" si="48"/>
        <v/>
      </c>
      <c r="N240" s="242" t="str">
        <f t="shared" si="46"/>
        <v/>
      </c>
      <c r="O240" s="242" t="str">
        <f t="shared" si="46"/>
        <v/>
      </c>
      <c r="P240" s="242" t="str">
        <f t="shared" si="46"/>
        <v/>
      </c>
      <c r="Q240" s="242" t="s">
        <v>71</v>
      </c>
      <c r="R240" s="276"/>
      <c r="S240" s="277"/>
      <c r="T240" s="243"/>
      <c r="U240" s="244"/>
      <c r="V240" s="245" t="str">
        <f t="shared" si="50"/>
        <v/>
      </c>
      <c r="W240" s="246" t="str">
        <f t="shared" si="51"/>
        <v/>
      </c>
      <c r="X240" s="247" t="str">
        <f t="shared" si="52"/>
        <v/>
      </c>
      <c r="Y240" s="248">
        <f>IF(ISBLANK(#REF!),"",LEN(L240)-LEN(SUBSTITUTE(L240," ",""))+1)</f>
        <v>1</v>
      </c>
      <c r="Z240" s="249">
        <f t="shared" si="53"/>
        <v>0</v>
      </c>
      <c r="AA240" s="248">
        <f t="shared" si="54"/>
        <v>0</v>
      </c>
      <c r="AB240" s="248">
        <f t="shared" si="55"/>
        <v>0</v>
      </c>
      <c r="AC240" s="94"/>
      <c r="AE240" s="151">
        <v>1</v>
      </c>
    </row>
    <row r="241" spans="3:31">
      <c r="C241" s="241" t="str">
        <f>IF(AND(F241&lt;&gt;"", LEN(TRIM(F241))&gt;0), MAX(C$21:C240)+1, "")</f>
        <v/>
      </c>
      <c r="D241" s="241" t="str" cm="1">
        <f t="array" ref="D241">IFERROR(INDEX($F$22:F$291, MATCH(ROW()-MIN(ROW($F$22:F$291))+1, $C$22:C$291, 0)), "")</f>
        <v/>
      </c>
      <c r="E241" s="278" t="str">
        <f>IFERROR(SUBSTITUTE(E240,"."," "),E240)</f>
        <v/>
      </c>
      <c r="F241" s="271" t="str">
        <f>IFERROR(LEFT(RIGHT(E243,LEN(E243)-LEN(F238)-LEN(F239)-LEN(F240)),FIND("¤",SUBSTITUTE(LEFT(RIGHT(E243,LEN(E243)-LEN(F238)-LEN(F239)-LEN(F240)),$H$20+1)," ","¤",LEN(LEFT(RIGHT(E243,LEN(E243)-LEN(F238)-LEN(F239)-LEN(F240)),$H$20+1))-LEN(SUBSTITUTE(LEFT(RIGHT(E243,LEN(E243)-LEN(F238)-LEN(F239)-LEN(F240)),$H$20+1)," ",""))))),"")</f>
        <v/>
      </c>
      <c r="G241" s="272" t="str">
        <f t="shared" si="49"/>
        <v xml:space="preserve"> ◄ 241</v>
      </c>
      <c r="H241" s="287"/>
      <c r="I241" s="287"/>
      <c r="J241" s="287"/>
      <c r="L241" s="157" t="str">
        <f t="shared" si="47"/>
        <v/>
      </c>
      <c r="M241" s="242" t="str">
        <f t="shared" si="48"/>
        <v/>
      </c>
      <c r="N241" s="242" t="str">
        <f t="shared" si="46"/>
        <v/>
      </c>
      <c r="O241" s="242" t="str">
        <f t="shared" si="46"/>
        <v/>
      </c>
      <c r="P241" s="242" t="str">
        <f t="shared" si="46"/>
        <v/>
      </c>
      <c r="Q241" s="242" t="s">
        <v>71</v>
      </c>
      <c r="R241" s="276"/>
      <c r="S241" s="277"/>
      <c r="T241" s="243"/>
      <c r="U241" s="244"/>
      <c r="V241" s="245" t="str">
        <f t="shared" si="50"/>
        <v/>
      </c>
      <c r="W241" s="246" t="str">
        <f t="shared" si="51"/>
        <v/>
      </c>
      <c r="X241" s="247" t="str">
        <f t="shared" si="52"/>
        <v/>
      </c>
      <c r="Y241" s="248">
        <f>IF(ISBLANK(#REF!),"",LEN(L241)-LEN(SUBSTITUTE(L241," ",""))+1)</f>
        <v>1</v>
      </c>
      <c r="Z241" s="249">
        <f t="shared" si="53"/>
        <v>0</v>
      </c>
      <c r="AA241" s="248">
        <f t="shared" si="54"/>
        <v>0</v>
      </c>
      <c r="AB241" s="248">
        <f t="shared" si="55"/>
        <v>0</v>
      </c>
      <c r="AC241" s="94"/>
      <c r="AE241" s="151">
        <v>1</v>
      </c>
    </row>
    <row r="242" spans="3:31">
      <c r="C242" s="241" t="str">
        <f>IF(AND(F242&lt;&gt;"", LEN(TRIM(F242))&gt;0), MAX(C$21:C241)+1, "")</f>
        <v/>
      </c>
      <c r="D242" s="241" t="str" cm="1">
        <f t="array" ref="D242">IFERROR(INDEX($F$22:F$291, MATCH(ROW()-MIN(ROW($F$22:F$291))+1, $C$22:C$291, 0)), "")</f>
        <v/>
      </c>
      <c r="E242" s="279" t="str">
        <f>SUBSTITUTE(SUBSTITUTE(E241,";"," "),","," ")</f>
        <v/>
      </c>
      <c r="F242" s="271" t="str">
        <f>IFERROR(LEFT(RIGHT(E243,LEN(E243)-LEN(F238)-LEN(F239)-LEN(F240)-LEN(F241)),FIND("¤",SUBSTITUTE(LEFT(RIGHT(E243,LEN(E243)-LEN(F238)-LEN(F239)-LEN(F240)-LEN(F241)),$H$20+1)," ","¤",LEN(LEFT(RIGHT(E243,LEN(E243)-LEN(F238)-LEN(F239)-LEN(F240)-LEN(F241)),$H$20+1))-LEN(SUBSTITUTE(LEFT(RIGHT(E243,LEN(E243)-LEN(F238)-LEN(F239)-LEN(F240)-LEN(F241)),$H$20+1)," ",""))))),"")</f>
        <v/>
      </c>
      <c r="G242" s="272" t="str">
        <f t="shared" si="49"/>
        <v xml:space="preserve"> ◄ 242</v>
      </c>
      <c r="H242" s="287"/>
      <c r="I242" s="287"/>
      <c r="J242" s="287"/>
      <c r="L242" s="157" t="str">
        <f t="shared" si="47"/>
        <v/>
      </c>
      <c r="M242" s="242" t="str">
        <f t="shared" si="48"/>
        <v/>
      </c>
      <c r="N242" s="242" t="str">
        <f t="shared" si="46"/>
        <v/>
      </c>
      <c r="O242" s="242" t="str">
        <f t="shared" si="46"/>
        <v/>
      </c>
      <c r="P242" s="242" t="str">
        <f t="shared" si="46"/>
        <v/>
      </c>
      <c r="Q242" s="242" t="s">
        <v>71</v>
      </c>
      <c r="R242" s="276"/>
      <c r="S242" s="277"/>
      <c r="T242" s="243"/>
      <c r="U242" s="244"/>
      <c r="V242" s="245" t="str">
        <f t="shared" si="50"/>
        <v/>
      </c>
      <c r="W242" s="246" t="str">
        <f t="shared" si="51"/>
        <v/>
      </c>
      <c r="X242" s="247" t="str">
        <f t="shared" si="52"/>
        <v/>
      </c>
      <c r="Y242" s="248">
        <f>IF(ISBLANK(#REF!),"",LEN(L242)-LEN(SUBSTITUTE(L242," ",""))+1)</f>
        <v>1</v>
      </c>
      <c r="Z242" s="249">
        <f t="shared" si="53"/>
        <v>0</v>
      </c>
      <c r="AA242" s="248">
        <f t="shared" si="54"/>
        <v>0</v>
      </c>
      <c r="AB242" s="248">
        <f t="shared" si="55"/>
        <v>0</v>
      </c>
      <c r="AC242" s="94"/>
      <c r="AE242" s="151">
        <v>1</v>
      </c>
    </row>
    <row r="243" spans="3:31">
      <c r="C243" s="241" t="str">
        <f>IF(AND(F243&lt;&gt;"", LEN(TRIM(F243))&gt;0), MAX(C$21:C242)+1, "")</f>
        <v/>
      </c>
      <c r="D243" s="241" t="str" cm="1">
        <f t="array" ref="D243">IFERROR(INDEX($F$22:F$291, MATCH(ROW()-MIN(ROW($F$22:F$291))+1, $C$22:C$291, 0)), "")</f>
        <v/>
      </c>
      <c r="E243" s="280" t="str">
        <f>IFERROR(SUBSTITUTE(SUBSTITUTE(SUBSTITUTE(E242,"  "," "),"  "," "),"  "," "),E242)</f>
        <v/>
      </c>
      <c r="F243" s="271" t="str">
        <f>IF(LEN(E243) &gt; LEN(F238) + LEN(F239) + LEN(F240)+ LEN(F241) + LEN(F242), RIGHT(E243, LEN(E243) - LEN(F238) - LEN(F239) - LEN(F240) - LEN(F241) - LEN(F242)), "")</f>
        <v/>
      </c>
      <c r="G243" s="272" t="str">
        <f t="shared" si="49"/>
        <v xml:space="preserve"> ◄ 243</v>
      </c>
      <c r="H243" s="287"/>
      <c r="I243" s="287"/>
      <c r="J243" s="287"/>
      <c r="L243" s="157" t="str">
        <f t="shared" si="47"/>
        <v/>
      </c>
      <c r="M243" s="242" t="str">
        <f t="shared" si="48"/>
        <v/>
      </c>
      <c r="N243" s="242" t="str">
        <f t="shared" si="46"/>
        <v/>
      </c>
      <c r="O243" s="242" t="str">
        <f t="shared" si="46"/>
        <v/>
      </c>
      <c r="P243" s="242" t="str">
        <f t="shared" si="46"/>
        <v/>
      </c>
      <c r="Q243" s="242" t="s">
        <v>71</v>
      </c>
      <c r="R243" s="276"/>
      <c r="S243" s="277"/>
      <c r="T243" s="243"/>
      <c r="U243" s="244"/>
      <c r="V243" s="245" t="str">
        <f t="shared" si="50"/>
        <v/>
      </c>
      <c r="W243" s="246" t="str">
        <f t="shared" si="51"/>
        <v/>
      </c>
      <c r="X243" s="247" t="str">
        <f t="shared" si="52"/>
        <v/>
      </c>
      <c r="Y243" s="248">
        <f>IF(ISBLANK(#REF!),"",LEN(L243)-LEN(SUBSTITUTE(L243," ",""))+1)</f>
        <v>1</v>
      </c>
      <c r="Z243" s="249">
        <f t="shared" si="53"/>
        <v>0</v>
      </c>
      <c r="AA243" s="248">
        <f t="shared" si="54"/>
        <v>0</v>
      </c>
      <c r="AB243" s="248">
        <f t="shared" si="55"/>
        <v>0</v>
      </c>
      <c r="AC243" s="94"/>
      <c r="AE243" s="151">
        <v>1</v>
      </c>
    </row>
    <row r="244" spans="3:31">
      <c r="C244" s="241" t="str">
        <f>IF(AND(F244&lt;&gt;"", LEN(TRIM(F244))&gt;0), MAX(C$21:C243)+1, "")</f>
        <v/>
      </c>
      <c r="D244" s="241" t="str" cm="1">
        <f t="array" ref="D244">IFERROR(INDEX($F$22:F$291, MATCH(ROW()-MIN(ROW($F$22:F$291))+1, $C$22:C$291, 0)), "")</f>
        <v/>
      </c>
      <c r="E244" s="270" t="str">
        <f>(SUBSTITUTE(SUBSTITUTE(J59,CHAR(13)&amp;CHAR(10)," "),CHAR(10)," "))</f>
        <v/>
      </c>
      <c r="F244" s="281" t="str">
        <f>IF(LEN(E249)&lt;$H$20,E244,LEFT(E249,FIND("¤",SUBSTITUTE(LEFT(E249,$H$20+1)," ","¤",LEN(LEFT(E249,$H$20+1))-LEN(SUBSTITUTE(LEFT(E249,$H$20+1)," ",""))))))</f>
        <v/>
      </c>
      <c r="G244" s="282" t="str">
        <f t="shared" si="49"/>
        <v xml:space="preserve"> ◄ 244</v>
      </c>
      <c r="H244" s="287"/>
      <c r="I244" s="287"/>
      <c r="J244" s="287"/>
      <c r="L244" s="157" t="str">
        <f t="shared" si="47"/>
        <v/>
      </c>
      <c r="M244" s="242" t="str">
        <f t="shared" si="48"/>
        <v/>
      </c>
      <c r="N244" s="242" t="str">
        <f t="shared" si="46"/>
        <v/>
      </c>
      <c r="O244" s="242" t="str">
        <f t="shared" si="46"/>
        <v/>
      </c>
      <c r="P244" s="242" t="str">
        <f t="shared" si="46"/>
        <v/>
      </c>
      <c r="Q244" s="242" t="s">
        <v>71</v>
      </c>
      <c r="R244" s="276"/>
      <c r="S244" s="277"/>
      <c r="T244" s="243"/>
      <c r="U244" s="244"/>
      <c r="V244" s="245" t="str">
        <f t="shared" si="50"/>
        <v/>
      </c>
      <c r="W244" s="246" t="str">
        <f t="shared" si="51"/>
        <v/>
      </c>
      <c r="X244" s="247" t="str">
        <f t="shared" si="52"/>
        <v/>
      </c>
      <c r="Y244" s="248">
        <f>IF(ISBLANK(#REF!),"",LEN(L244)-LEN(SUBSTITUTE(L244," ",""))+1)</f>
        <v>1</v>
      </c>
      <c r="Z244" s="249">
        <f t="shared" si="53"/>
        <v>0</v>
      </c>
      <c r="AA244" s="248">
        <f t="shared" si="54"/>
        <v>0</v>
      </c>
      <c r="AB244" s="248">
        <f t="shared" si="55"/>
        <v>0</v>
      </c>
      <c r="AC244" s="94"/>
      <c r="AE244" s="151">
        <v>1</v>
      </c>
    </row>
    <row r="245" spans="3:31">
      <c r="C245" s="241" t="str">
        <f>IF(AND(F245&lt;&gt;"", LEN(TRIM(F245))&gt;0), MAX(C$21:C244)+1, "")</f>
        <v/>
      </c>
      <c r="D245" s="241" t="str" cm="1">
        <f t="array" ref="D245">IFERROR(INDEX($F$22:F$291, MATCH(ROW()-MIN(ROW($F$22:F$291))+1, $C$22:C$291, 0)), "")</f>
        <v/>
      </c>
      <c r="E245" s="283" t="str">
        <f>IFERROR(TRIM(SUBSTITUTE(SUBSTITUTE(SUBSTITUTE(SUBSTITUTE(SUBSTITUTE(E244," .",".")," ;",";")," :",":"),",",","),",","")),E244)</f>
        <v/>
      </c>
      <c r="F245" s="281" t="str">
        <f>IFERROR(IF(LEN(E249) &gt; LEN(F244), LEFT(RIGHT(E249, LEN(E249) - LEN(F244)), FIND("¤", SUBSTITUTE(LEFT(RIGHT(E249, LEN(E249) - LEN(F244)), $H$20+1), " ", "¤", LEN(LEFT(RIGHT(E249, LEN(E249) - LEN(F244)), $H$20+1)) - LEN(SUBSTITUTE(LEFT(RIGHT(E249, LEN(E249) - LEN(F244)), $H$20+1), " ", ""))))), ""), "")</f>
        <v/>
      </c>
      <c r="G245" s="282" t="str">
        <f t="shared" si="49"/>
        <v xml:space="preserve"> ◄ 245</v>
      </c>
      <c r="H245" s="287"/>
      <c r="I245" s="287"/>
      <c r="J245" s="287"/>
      <c r="L245" s="157" t="str">
        <f t="shared" si="47"/>
        <v/>
      </c>
      <c r="M245" s="242" t="str">
        <f t="shared" si="48"/>
        <v/>
      </c>
      <c r="N245" s="242" t="str">
        <f t="shared" si="46"/>
        <v/>
      </c>
      <c r="O245" s="242" t="str">
        <f t="shared" si="46"/>
        <v/>
      </c>
      <c r="P245" s="242" t="str">
        <f t="shared" si="46"/>
        <v/>
      </c>
      <c r="Q245" s="242" t="s">
        <v>71</v>
      </c>
      <c r="R245" s="276"/>
      <c r="S245" s="277"/>
      <c r="T245" s="243"/>
      <c r="U245" s="244"/>
      <c r="V245" s="245" t="str">
        <f t="shared" si="50"/>
        <v/>
      </c>
      <c r="W245" s="246" t="str">
        <f t="shared" si="51"/>
        <v/>
      </c>
      <c r="X245" s="247" t="str">
        <f t="shared" si="52"/>
        <v/>
      </c>
      <c r="Y245" s="248">
        <f>IF(ISBLANK(#REF!),"",LEN(L245)-LEN(SUBSTITUTE(L245," ",""))+1)</f>
        <v>1</v>
      </c>
      <c r="Z245" s="249">
        <f t="shared" si="53"/>
        <v>0</v>
      </c>
      <c r="AA245" s="248">
        <f t="shared" si="54"/>
        <v>0</v>
      </c>
      <c r="AB245" s="248">
        <f t="shared" si="55"/>
        <v>0</v>
      </c>
      <c r="AC245" s="94"/>
      <c r="AE245" s="151">
        <v>1</v>
      </c>
    </row>
    <row r="246" spans="3:31">
      <c r="C246" s="241" t="str">
        <f>IF(AND(F246&lt;&gt;"", LEN(TRIM(F246))&gt;0), MAX(C$21:C245)+1, "")</f>
        <v/>
      </c>
      <c r="D246" s="241" t="str" cm="1">
        <f t="array" ref="D246">IFERROR(INDEX($F$22:F$291, MATCH(ROW()-MIN(ROW($F$22:F$291))+1, $C$22:C$291, 0)), "")</f>
        <v/>
      </c>
      <c r="E246" s="283" t="str">
        <f>IFERROR(SUBSTITUTE(SUBSTITUTE(SUBSTITUTE(SUBSTITUTE(SUBSTITUTE(SUBSTITUTE(E245,",",";"),".",";"),";",";"),"-",";"),":",";"),"?",";"),E245)</f>
        <v/>
      </c>
      <c r="F246" s="281" t="str">
        <f>IFERROR(IF(LEN(E249)&gt;LEN(F244)+LEN(F245),LEFT(RIGHT(E249,LEN(E249)-LEN(F244)-LEN(F245)),FIND("¤",SUBSTITUTE(LEFT(RIGHT(E249,LEN(E249)-LEN(F244)-LEN(F245)),$H$20+1)," ","¤",LEN(LEFT(RIGHT(E249,LEN(E249)-LEN(F244)-LEN(F245)),$H$20+1))-LEN(SUBSTITUTE(LEFT(RIGHT(E249,LEN(E249)-LEN(F244)-LEN(F245)),$H$20+1)," ",""))))),""),"")</f>
        <v/>
      </c>
      <c r="G246" s="282" t="str">
        <f t="shared" si="49"/>
        <v xml:space="preserve"> ◄ 246</v>
      </c>
      <c r="H246" s="287"/>
      <c r="I246" s="287"/>
      <c r="J246" s="287"/>
      <c r="L246" s="157" t="str">
        <f t="shared" si="47"/>
        <v/>
      </c>
      <c r="M246" s="242" t="str">
        <f t="shared" si="48"/>
        <v/>
      </c>
      <c r="N246" s="242" t="str">
        <f t="shared" si="46"/>
        <v/>
      </c>
      <c r="O246" s="242" t="str">
        <f t="shared" si="46"/>
        <v/>
      </c>
      <c r="P246" s="242" t="str">
        <f t="shared" si="46"/>
        <v/>
      </c>
      <c r="Q246" s="242" t="s">
        <v>71</v>
      </c>
      <c r="R246" s="276"/>
      <c r="S246" s="277"/>
      <c r="T246" s="243"/>
      <c r="U246" s="244"/>
      <c r="V246" s="245" t="str">
        <f t="shared" si="50"/>
        <v/>
      </c>
      <c r="W246" s="246" t="str">
        <f t="shared" si="51"/>
        <v/>
      </c>
      <c r="X246" s="247" t="str">
        <f t="shared" si="52"/>
        <v/>
      </c>
      <c r="Y246" s="248">
        <f>IF(ISBLANK(#REF!),"",LEN(L246)-LEN(SUBSTITUTE(L246," ",""))+1)</f>
        <v>1</v>
      </c>
      <c r="Z246" s="249">
        <f t="shared" si="53"/>
        <v>0</v>
      </c>
      <c r="AA246" s="248">
        <f t="shared" si="54"/>
        <v>0</v>
      </c>
      <c r="AB246" s="248">
        <f t="shared" si="55"/>
        <v>0</v>
      </c>
      <c r="AC246" s="94"/>
      <c r="AE246" s="151">
        <v>1</v>
      </c>
    </row>
    <row r="247" spans="3:31">
      <c r="C247" s="241" t="str">
        <f>IF(AND(F247&lt;&gt;"", LEN(TRIM(F247))&gt;0), MAX(C$21:C246)+1, "")</f>
        <v/>
      </c>
      <c r="D247" s="241" t="str" cm="1">
        <f t="array" ref="D247">IFERROR(INDEX($F$22:F$291, MATCH(ROW()-MIN(ROW($F$22:F$291))+1, $C$22:C$291, 0)), "")</f>
        <v/>
      </c>
      <c r="E247" s="283" t="str">
        <f>IFERROR(SUBSTITUTE(E246,"."," "),E246)</f>
        <v/>
      </c>
      <c r="F247" s="281" t="str">
        <f>IFERROR(LEFT(RIGHT(E249,LEN(E249)-LEN(F244)-LEN(F245)-LEN(F246)),FIND("¤",SUBSTITUTE(LEFT(RIGHT(E249,LEN(E249)-LEN(F244)-LEN(F245)-LEN(F246)),$H$20+1)," ","¤",LEN(LEFT(RIGHT(E249,LEN(E249)-LEN(F244)-LEN(F245)-LEN(F246)),$H$20+1))-LEN(SUBSTITUTE(LEFT(RIGHT(E249,LEN(E249)-LEN(F244)-LEN(F245)-LEN(F246)),$H$20+1)," ",""))))),"")</f>
        <v/>
      </c>
      <c r="G247" s="282" t="str">
        <f t="shared" si="49"/>
        <v xml:space="preserve"> ◄ 247</v>
      </c>
      <c r="H247" s="287"/>
      <c r="I247" s="287"/>
      <c r="J247" s="287"/>
      <c r="L247" s="157" t="str">
        <f t="shared" si="47"/>
        <v/>
      </c>
      <c r="M247" s="242" t="str">
        <f t="shared" si="48"/>
        <v/>
      </c>
      <c r="N247" s="242" t="str">
        <f t="shared" si="46"/>
        <v/>
      </c>
      <c r="O247" s="242" t="str">
        <f t="shared" si="46"/>
        <v/>
      </c>
      <c r="P247" s="242" t="str">
        <f t="shared" si="46"/>
        <v/>
      </c>
      <c r="Q247" s="242" t="s">
        <v>71</v>
      </c>
      <c r="R247" s="276"/>
      <c r="S247" s="277"/>
      <c r="T247" s="243"/>
      <c r="U247" s="244"/>
      <c r="V247" s="245" t="str">
        <f t="shared" si="50"/>
        <v/>
      </c>
      <c r="W247" s="246" t="str">
        <f t="shared" si="51"/>
        <v/>
      </c>
      <c r="X247" s="247" t="str">
        <f t="shared" si="52"/>
        <v/>
      </c>
      <c r="Y247" s="248">
        <f>IF(ISBLANK(#REF!),"",LEN(L247)-LEN(SUBSTITUTE(L247," ",""))+1)</f>
        <v>1</v>
      </c>
      <c r="Z247" s="249">
        <f t="shared" si="53"/>
        <v>0</v>
      </c>
      <c r="AA247" s="248">
        <f t="shared" si="54"/>
        <v>0</v>
      </c>
      <c r="AB247" s="248">
        <f t="shared" si="55"/>
        <v>0</v>
      </c>
      <c r="AC247" s="94"/>
      <c r="AE247" s="151">
        <v>1</v>
      </c>
    </row>
    <row r="248" spans="3:31">
      <c r="C248" s="241" t="str">
        <f>IF(AND(F248&lt;&gt;"", LEN(TRIM(F248))&gt;0), MAX(C$21:C247)+1, "")</f>
        <v/>
      </c>
      <c r="D248" s="241" t="str" cm="1">
        <f t="array" ref="D248">IFERROR(INDEX($F$22:F$291, MATCH(ROW()-MIN(ROW($F$22:F$291))+1, $C$22:C$291, 0)), "")</f>
        <v/>
      </c>
      <c r="E248" s="284" t="str">
        <f>SUBSTITUTE(SUBSTITUTE(E247,";"," "),","," ")</f>
        <v/>
      </c>
      <c r="F248" s="281" t="str">
        <f>IFERROR(LEFT(RIGHT(E249,LEN(E249)-LEN(F244)-LEN(F245)-LEN(F246)-LEN(F247)),FIND("¤",SUBSTITUTE(LEFT(RIGHT(E249,LEN(E249)-LEN(F244)-LEN(F245)-LEN(F246)-LEN(F247)),$H$20+1)," ","¤",LEN(LEFT(RIGHT(E249,LEN(E249)-LEN(F244)-LEN(F245)-LEN(F246)-LEN(F247)),$H$20+1))-LEN(SUBSTITUTE(LEFT(RIGHT(E249,LEN(E249)-LEN(F244)-LEN(F245)-LEN(F246)-LEN(F247)),$H$20+1)," ",""))))),"")</f>
        <v/>
      </c>
      <c r="G248" s="282" t="str">
        <f t="shared" si="49"/>
        <v xml:space="preserve"> ◄ 248</v>
      </c>
      <c r="H248" s="287"/>
      <c r="I248" s="287"/>
      <c r="J248" s="287"/>
      <c r="L248" s="157" t="str">
        <f t="shared" si="47"/>
        <v/>
      </c>
      <c r="M248" s="242" t="str">
        <f t="shared" si="48"/>
        <v/>
      </c>
      <c r="N248" s="242" t="str">
        <f t="shared" si="46"/>
        <v/>
      </c>
      <c r="O248" s="242" t="str">
        <f t="shared" si="46"/>
        <v/>
      </c>
      <c r="P248" s="242" t="str">
        <f t="shared" si="46"/>
        <v/>
      </c>
      <c r="Q248" s="242" t="s">
        <v>71</v>
      </c>
      <c r="R248" s="276"/>
      <c r="S248" s="277"/>
      <c r="T248" s="243"/>
      <c r="U248" s="244"/>
      <c r="V248" s="245" t="str">
        <f t="shared" si="50"/>
        <v/>
      </c>
      <c r="W248" s="246" t="str">
        <f t="shared" si="51"/>
        <v/>
      </c>
      <c r="X248" s="247" t="str">
        <f t="shared" si="52"/>
        <v/>
      </c>
      <c r="Y248" s="248">
        <f>IF(ISBLANK(#REF!),"",LEN(L248)-LEN(SUBSTITUTE(L248," ",""))+1)</f>
        <v>1</v>
      </c>
      <c r="Z248" s="249">
        <f t="shared" si="53"/>
        <v>0</v>
      </c>
      <c r="AA248" s="248">
        <f t="shared" si="54"/>
        <v>0</v>
      </c>
      <c r="AB248" s="248">
        <f t="shared" si="55"/>
        <v>0</v>
      </c>
      <c r="AC248" s="94"/>
      <c r="AE248" s="151">
        <v>1</v>
      </c>
    </row>
    <row r="249" spans="3:31">
      <c r="C249" s="241" t="str">
        <f>IF(AND(F249&lt;&gt;"", LEN(TRIM(F249))&gt;0), MAX(C$21:C248)+1, "")</f>
        <v/>
      </c>
      <c r="D249" s="241" t="str" cm="1">
        <f t="array" ref="D249">IFERROR(INDEX($F$22:F$291, MATCH(ROW()-MIN(ROW($F$22:F$291))+1, $C$22:C$291, 0)), "")</f>
        <v/>
      </c>
      <c r="E249" s="285" t="str">
        <f>IFERROR(SUBSTITUTE(SUBSTITUTE(SUBSTITUTE(E248,"  "," "),"  "," "),"  "," "),E248)</f>
        <v/>
      </c>
      <c r="F249" s="281" t="str">
        <f>IF(LEN(E249) &gt; LEN(F244) + LEN(F245) + LEN(F246)+ LEN(F247) + LEN(F248), RIGHT(E249, LEN(E249) - LEN(F244) - LEN(F245) - LEN(F246) - LEN(F247) - LEN(F248)), "")</f>
        <v/>
      </c>
      <c r="G249" s="282" t="str">
        <f t="shared" si="49"/>
        <v xml:space="preserve"> ◄ 249</v>
      </c>
      <c r="H249" s="287"/>
      <c r="I249" s="287"/>
      <c r="J249" s="287"/>
      <c r="L249" s="157" t="str">
        <f t="shared" si="47"/>
        <v/>
      </c>
      <c r="M249" s="242" t="str">
        <f t="shared" si="48"/>
        <v/>
      </c>
      <c r="N249" s="242" t="str">
        <f t="shared" si="46"/>
        <v/>
      </c>
      <c r="O249" s="242" t="str">
        <f t="shared" si="46"/>
        <v/>
      </c>
      <c r="P249" s="242" t="str">
        <f t="shared" si="46"/>
        <v/>
      </c>
      <c r="Q249" s="242" t="s">
        <v>71</v>
      </c>
      <c r="R249" s="276"/>
      <c r="S249" s="277"/>
      <c r="T249" s="243"/>
      <c r="U249" s="244"/>
      <c r="V249" s="245" t="str">
        <f t="shared" si="50"/>
        <v/>
      </c>
      <c r="W249" s="246" t="str">
        <f t="shared" si="51"/>
        <v/>
      </c>
      <c r="X249" s="247" t="str">
        <f t="shared" si="52"/>
        <v/>
      </c>
      <c r="Y249" s="248">
        <f>IF(ISBLANK(#REF!),"",LEN(L249)-LEN(SUBSTITUTE(L249," ",""))+1)</f>
        <v>1</v>
      </c>
      <c r="Z249" s="249">
        <f t="shared" si="53"/>
        <v>0</v>
      </c>
      <c r="AA249" s="248">
        <f t="shared" si="54"/>
        <v>0</v>
      </c>
      <c r="AB249" s="248">
        <f t="shared" si="55"/>
        <v>0</v>
      </c>
      <c r="AC249" s="94"/>
      <c r="AE249" s="151">
        <v>1</v>
      </c>
    </row>
    <row r="250" spans="3:31">
      <c r="C250" s="241" t="str">
        <f>IF(AND(F250&lt;&gt;"", LEN(TRIM(F250))&gt;0), MAX(C$21:C249)+1, "")</f>
        <v/>
      </c>
      <c r="D250" s="241" t="str" cm="1">
        <f t="array" ref="D250">IFERROR(INDEX($F$22:F$291, MATCH(ROW()-MIN(ROW($F$22:F$291))+1, $C$22:C$291, 0)), "")</f>
        <v/>
      </c>
      <c r="E250" s="270" t="str">
        <f>(SUBSTITUTE(SUBSTITUTE(J60,CHAR(13)&amp;CHAR(10)," "),CHAR(10)," "))</f>
        <v/>
      </c>
      <c r="F250" s="271" t="str">
        <f>IF(LEN(E255)&lt;$H$20,E250,LEFT(E255,FIND("¤",SUBSTITUTE(LEFT(E255,$H$20+1)," ","¤",LEN(LEFT(E255,$H$20+1))-LEN(SUBSTITUTE(LEFT(E255,$H$20+1)," ",""))))))</f>
        <v/>
      </c>
      <c r="G250" s="272" t="str">
        <f t="shared" si="49"/>
        <v xml:space="preserve"> ◄ 250</v>
      </c>
      <c r="H250" s="287"/>
      <c r="I250" s="287"/>
      <c r="J250" s="287"/>
      <c r="L250" s="157" t="str">
        <f t="shared" si="47"/>
        <v/>
      </c>
      <c r="M250" s="242" t="str">
        <f t="shared" si="48"/>
        <v/>
      </c>
      <c r="N250" s="242" t="str">
        <f t="shared" si="46"/>
        <v/>
      </c>
      <c r="O250" s="242" t="str">
        <f t="shared" si="46"/>
        <v/>
      </c>
      <c r="P250" s="242" t="str">
        <f t="shared" si="46"/>
        <v/>
      </c>
      <c r="Q250" s="242" t="s">
        <v>71</v>
      </c>
      <c r="R250" s="276"/>
      <c r="S250" s="277"/>
      <c r="T250" s="243"/>
      <c r="U250" s="244"/>
      <c r="V250" s="245" t="str">
        <f t="shared" si="50"/>
        <v/>
      </c>
      <c r="W250" s="246" t="str">
        <f t="shared" si="51"/>
        <v/>
      </c>
      <c r="X250" s="247" t="str">
        <f t="shared" si="52"/>
        <v/>
      </c>
      <c r="Y250" s="248">
        <f>IF(ISBLANK(#REF!),"",LEN(L250)-LEN(SUBSTITUTE(L250," ",""))+1)</f>
        <v>1</v>
      </c>
      <c r="Z250" s="249">
        <f t="shared" si="53"/>
        <v>0</v>
      </c>
      <c r="AA250" s="248">
        <f t="shared" si="54"/>
        <v>0</v>
      </c>
      <c r="AB250" s="248">
        <f t="shared" si="55"/>
        <v>0</v>
      </c>
      <c r="AC250" s="94"/>
      <c r="AE250" s="151">
        <v>1</v>
      </c>
    </row>
    <row r="251" spans="3:31">
      <c r="C251" s="241" t="str">
        <f>IF(AND(F251&lt;&gt;"", LEN(TRIM(F251))&gt;0), MAX(C$21:C250)+1, "")</f>
        <v/>
      </c>
      <c r="D251" s="241" t="str" cm="1">
        <f t="array" ref="D251">IFERROR(INDEX($F$22:F$291, MATCH(ROW()-MIN(ROW($F$22:F$291))+1, $C$22:C$291, 0)), "")</f>
        <v/>
      </c>
      <c r="E251" s="278" t="str">
        <f>IFERROR(TRIM(SUBSTITUTE(SUBSTITUTE(SUBSTITUTE(SUBSTITUTE(SUBSTITUTE(E250," .",".")," ;",";")," :",":"),",",","),",","")),E250)</f>
        <v/>
      </c>
      <c r="F251" s="271" t="str">
        <f>IFERROR(IF(LEN(E255) &gt; LEN(F250), LEFT(RIGHT(E255, LEN(E255) - LEN(F250)), FIND("¤", SUBSTITUTE(LEFT(RIGHT(E255, LEN(E255) - LEN(F250)), $H$20+1), " ", "¤", LEN(LEFT(RIGHT(E255, LEN(E255) - LEN(F250)), $H$20+1)) - LEN(SUBSTITUTE(LEFT(RIGHT(E255, LEN(E255) - LEN(F250)), $H$20+1), " ", ""))))), ""), "")</f>
        <v/>
      </c>
      <c r="G251" s="272" t="str">
        <f t="shared" si="49"/>
        <v xml:space="preserve"> ◄ 251</v>
      </c>
      <c r="H251" s="287"/>
      <c r="I251" s="287"/>
      <c r="J251" s="287"/>
      <c r="L251" s="157" t="str">
        <f t="shared" si="47"/>
        <v/>
      </c>
      <c r="M251" s="242" t="str">
        <f t="shared" si="48"/>
        <v/>
      </c>
      <c r="N251" s="242" t="str">
        <f t="shared" si="46"/>
        <v/>
      </c>
      <c r="O251" s="242" t="str">
        <f t="shared" si="46"/>
        <v/>
      </c>
      <c r="P251" s="242" t="str">
        <f t="shared" si="46"/>
        <v/>
      </c>
      <c r="Q251" s="242" t="s">
        <v>71</v>
      </c>
      <c r="R251" s="276"/>
      <c r="S251" s="277"/>
      <c r="T251" s="243"/>
      <c r="U251" s="244"/>
      <c r="V251" s="245" t="str">
        <f t="shared" si="50"/>
        <v/>
      </c>
      <c r="W251" s="246" t="str">
        <f t="shared" si="51"/>
        <v/>
      </c>
      <c r="X251" s="247" t="str">
        <f t="shared" si="52"/>
        <v/>
      </c>
      <c r="Y251" s="248">
        <f>IF(ISBLANK(#REF!),"",LEN(L251)-LEN(SUBSTITUTE(L251," ",""))+1)</f>
        <v>1</v>
      </c>
      <c r="Z251" s="249">
        <f t="shared" si="53"/>
        <v>0</v>
      </c>
      <c r="AA251" s="248">
        <f t="shared" si="54"/>
        <v>0</v>
      </c>
      <c r="AB251" s="248">
        <f t="shared" si="55"/>
        <v>0</v>
      </c>
      <c r="AC251" s="94"/>
      <c r="AE251" s="151">
        <v>1</v>
      </c>
    </row>
    <row r="252" spans="3:31">
      <c r="C252" s="241" t="str">
        <f>IF(AND(F252&lt;&gt;"", LEN(TRIM(F252))&gt;0), MAX(C$21:C251)+1, "")</f>
        <v/>
      </c>
      <c r="D252" s="241" t="str" cm="1">
        <f t="array" ref="D252">IFERROR(INDEX($F$22:F$291, MATCH(ROW()-MIN(ROW($F$22:F$291))+1, $C$22:C$291, 0)), "")</f>
        <v/>
      </c>
      <c r="E252" s="278" t="str">
        <f>IFERROR(SUBSTITUTE(SUBSTITUTE(SUBSTITUTE(SUBSTITUTE(SUBSTITUTE(SUBSTITUTE(E251,",",";"),".",";"),";",";"),"-",";"),":",";"),"?",";"),E251)</f>
        <v/>
      </c>
      <c r="F252" s="271" t="str">
        <f>IFERROR(IF(LEN(E255)&gt;LEN(F250)+LEN(F251),LEFT(RIGHT(E255,LEN(E255)-LEN(F250)-LEN(F251)),FIND("¤",SUBSTITUTE(LEFT(RIGHT(E255,LEN(E255)-LEN(F250)-LEN(F251)),$H$20+1)," ","¤",LEN(LEFT(RIGHT(E255,LEN(E255)-LEN(F250)-LEN(F251)),$H$20+1))-LEN(SUBSTITUTE(LEFT(RIGHT(E255,LEN(E255)-LEN(F250)-LEN(F251)),$H$20+1)," ",""))))),""),"")</f>
        <v/>
      </c>
      <c r="G252" s="272" t="str">
        <f t="shared" si="49"/>
        <v xml:space="preserve"> ◄ 252</v>
      </c>
      <c r="H252" s="287"/>
      <c r="I252" s="287"/>
      <c r="J252" s="287"/>
      <c r="L252" s="157" t="str">
        <f t="shared" si="47"/>
        <v/>
      </c>
      <c r="M252" s="242" t="str">
        <f t="shared" si="48"/>
        <v/>
      </c>
      <c r="N252" s="242" t="str">
        <f t="shared" si="46"/>
        <v/>
      </c>
      <c r="O252" s="242" t="str">
        <f t="shared" si="46"/>
        <v/>
      </c>
      <c r="P252" s="242" t="str">
        <f t="shared" si="46"/>
        <v/>
      </c>
      <c r="Q252" s="242" t="s">
        <v>71</v>
      </c>
      <c r="R252" s="276"/>
      <c r="S252" s="277"/>
      <c r="T252" s="243"/>
      <c r="U252" s="244"/>
      <c r="V252" s="245" t="str">
        <f t="shared" si="50"/>
        <v/>
      </c>
      <c r="W252" s="246" t="str">
        <f t="shared" si="51"/>
        <v/>
      </c>
      <c r="X252" s="247" t="str">
        <f t="shared" si="52"/>
        <v/>
      </c>
      <c r="Y252" s="248">
        <f>IF(ISBLANK(#REF!),"",LEN(L252)-LEN(SUBSTITUTE(L252," ",""))+1)</f>
        <v>1</v>
      </c>
      <c r="Z252" s="249">
        <f t="shared" si="53"/>
        <v>0</v>
      </c>
      <c r="AA252" s="248">
        <f t="shared" si="54"/>
        <v>0</v>
      </c>
      <c r="AB252" s="248">
        <f t="shared" si="55"/>
        <v>0</v>
      </c>
      <c r="AC252" s="94"/>
      <c r="AE252" s="151">
        <v>1</v>
      </c>
    </row>
    <row r="253" spans="3:31">
      <c r="C253" s="241" t="str">
        <f>IF(AND(F253&lt;&gt;"", LEN(TRIM(F253))&gt;0), MAX(C$21:C252)+1, "")</f>
        <v/>
      </c>
      <c r="D253" s="241" t="str" cm="1">
        <f t="array" ref="D253">IFERROR(INDEX($F$22:F$291, MATCH(ROW()-MIN(ROW($F$22:F$291))+1, $C$22:C$291, 0)), "")</f>
        <v/>
      </c>
      <c r="E253" s="278" t="str">
        <f>IFERROR(SUBSTITUTE(E252,"."," "),E252)</f>
        <v/>
      </c>
      <c r="F253" s="271" t="str">
        <f>IFERROR(LEFT(RIGHT(E255,LEN(E255)-LEN(F250)-LEN(F251)-LEN(F252)),FIND("¤",SUBSTITUTE(LEFT(RIGHT(E255,LEN(E255)-LEN(F250)-LEN(F251)-LEN(F252)),$H$20+1)," ","¤",LEN(LEFT(RIGHT(E255,LEN(E255)-LEN(F250)-LEN(F251)-LEN(F252)),$H$20+1))-LEN(SUBSTITUTE(LEFT(RIGHT(E255,LEN(E255)-LEN(F250)-LEN(F251)-LEN(F252)),$H$20+1)," ",""))))),"")</f>
        <v/>
      </c>
      <c r="G253" s="272" t="str">
        <f t="shared" si="49"/>
        <v xml:space="preserve"> ◄ 253</v>
      </c>
      <c r="H253" s="287"/>
      <c r="I253" s="287"/>
      <c r="J253" s="287"/>
      <c r="L253" s="157" t="str">
        <f t="shared" si="47"/>
        <v/>
      </c>
      <c r="M253" s="242" t="str">
        <f t="shared" si="48"/>
        <v/>
      </c>
      <c r="N253" s="242" t="str">
        <f t="shared" si="46"/>
        <v/>
      </c>
      <c r="O253" s="242" t="str">
        <f t="shared" si="46"/>
        <v/>
      </c>
      <c r="P253" s="242" t="str">
        <f t="shared" si="46"/>
        <v/>
      </c>
      <c r="Q253" s="242" t="s">
        <v>71</v>
      </c>
      <c r="R253" s="276"/>
      <c r="S253" s="277"/>
      <c r="T253" s="243"/>
      <c r="U253" s="244"/>
      <c r="V253" s="245" t="str">
        <f t="shared" si="50"/>
        <v/>
      </c>
      <c r="W253" s="246" t="str">
        <f t="shared" si="51"/>
        <v/>
      </c>
      <c r="X253" s="247" t="str">
        <f t="shared" si="52"/>
        <v/>
      </c>
      <c r="Y253" s="248">
        <f>IF(ISBLANK(#REF!),"",LEN(L253)-LEN(SUBSTITUTE(L253," ",""))+1)</f>
        <v>1</v>
      </c>
      <c r="Z253" s="249">
        <f t="shared" si="53"/>
        <v>0</v>
      </c>
      <c r="AA253" s="248">
        <f t="shared" si="54"/>
        <v>0</v>
      </c>
      <c r="AB253" s="248">
        <f t="shared" si="55"/>
        <v>0</v>
      </c>
      <c r="AC253" s="94"/>
      <c r="AE253" s="151">
        <v>1</v>
      </c>
    </row>
    <row r="254" spans="3:31">
      <c r="C254" s="241" t="str">
        <f>IF(AND(F254&lt;&gt;"", LEN(TRIM(F254))&gt;0), MAX(C$21:C253)+1, "")</f>
        <v/>
      </c>
      <c r="D254" s="241" t="str" cm="1">
        <f t="array" ref="D254">IFERROR(INDEX($F$22:F$291, MATCH(ROW()-MIN(ROW($F$22:F$291))+1, $C$22:C$291, 0)), "")</f>
        <v/>
      </c>
      <c r="E254" s="279" t="str">
        <f>SUBSTITUTE(SUBSTITUTE(E253,";"," "),","," ")</f>
        <v/>
      </c>
      <c r="F254" s="271" t="str">
        <f>IFERROR(LEFT(RIGHT(E255,LEN(E255)-LEN(F250)-LEN(F251)-LEN(F252)-LEN(F253)),FIND("¤",SUBSTITUTE(LEFT(RIGHT(E255,LEN(E255)-LEN(F250)-LEN(F251)-LEN(F252)-LEN(F253)),$H$20+1)," ","¤",LEN(LEFT(RIGHT(E255,LEN(E255)-LEN(F250)-LEN(F251)-LEN(F252)-LEN(F253)),$H$20+1))-LEN(SUBSTITUTE(LEFT(RIGHT(E255,LEN(E255)-LEN(F250)-LEN(F251)-LEN(F252)-LEN(F253)),$H$20+1)," ",""))))),"")</f>
        <v/>
      </c>
      <c r="G254" s="272" t="str">
        <f t="shared" si="49"/>
        <v xml:space="preserve"> ◄ 254</v>
      </c>
      <c r="H254" s="287"/>
      <c r="I254" s="287"/>
      <c r="J254" s="287"/>
      <c r="L254" s="157" t="str">
        <f t="shared" si="47"/>
        <v/>
      </c>
      <c r="M254" s="242" t="str">
        <f t="shared" si="48"/>
        <v/>
      </c>
      <c r="N254" s="242" t="str">
        <f t="shared" si="46"/>
        <v/>
      </c>
      <c r="O254" s="242" t="str">
        <f t="shared" si="46"/>
        <v/>
      </c>
      <c r="P254" s="242" t="str">
        <f t="shared" si="46"/>
        <v/>
      </c>
      <c r="Q254" s="242" t="s">
        <v>71</v>
      </c>
      <c r="R254" s="276"/>
      <c r="S254" s="277"/>
      <c r="T254" s="243"/>
      <c r="U254" s="244"/>
      <c r="V254" s="245" t="str">
        <f t="shared" si="50"/>
        <v/>
      </c>
      <c r="W254" s="246" t="str">
        <f t="shared" si="51"/>
        <v/>
      </c>
      <c r="X254" s="247" t="str">
        <f t="shared" si="52"/>
        <v/>
      </c>
      <c r="Y254" s="248">
        <f>IF(ISBLANK(#REF!),"",LEN(L254)-LEN(SUBSTITUTE(L254," ",""))+1)</f>
        <v>1</v>
      </c>
      <c r="Z254" s="249">
        <f t="shared" si="53"/>
        <v>0</v>
      </c>
      <c r="AA254" s="248">
        <f t="shared" si="54"/>
        <v>0</v>
      </c>
      <c r="AB254" s="248">
        <f t="shared" si="55"/>
        <v>0</v>
      </c>
      <c r="AC254" s="94"/>
      <c r="AE254" s="151">
        <v>1</v>
      </c>
    </row>
    <row r="255" spans="3:31">
      <c r="C255" s="241" t="str">
        <f>IF(AND(F255&lt;&gt;"", LEN(TRIM(F255))&gt;0), MAX(C$21:C254)+1, "")</f>
        <v/>
      </c>
      <c r="D255" s="241" t="str" cm="1">
        <f t="array" ref="D255">IFERROR(INDEX($F$22:F$291, MATCH(ROW()-MIN(ROW($F$22:F$291))+1, $C$22:C$291, 0)), "")</f>
        <v/>
      </c>
      <c r="E255" s="280" t="str">
        <f>IFERROR(SUBSTITUTE(SUBSTITUTE(SUBSTITUTE(E254,"  "," "),"  "," "),"  "," "),E254)</f>
        <v/>
      </c>
      <c r="F255" s="271" t="str">
        <f>IF(LEN(E255) &gt; LEN(F250) + LEN(F251) + LEN(F252)+ LEN(F253) + LEN(F254), RIGHT(E255, LEN(E255) - LEN(F250) - LEN(F251) - LEN(F252) - LEN(F253) - LEN(F254)), "")</f>
        <v/>
      </c>
      <c r="G255" s="272" t="str">
        <f t="shared" si="49"/>
        <v xml:space="preserve"> ◄ 255</v>
      </c>
      <c r="H255" s="287"/>
      <c r="I255" s="287"/>
      <c r="J255" s="287"/>
      <c r="L255" s="157" t="str">
        <f t="shared" si="47"/>
        <v/>
      </c>
      <c r="M255" s="242" t="str">
        <f t="shared" si="48"/>
        <v/>
      </c>
      <c r="N255" s="242" t="str">
        <f t="shared" si="46"/>
        <v/>
      </c>
      <c r="O255" s="242" t="str">
        <f t="shared" si="46"/>
        <v/>
      </c>
      <c r="P255" s="242" t="str">
        <f t="shared" si="46"/>
        <v/>
      </c>
      <c r="Q255" s="242" t="s">
        <v>71</v>
      </c>
      <c r="R255" s="276"/>
      <c r="S255" s="277"/>
      <c r="T255" s="243"/>
      <c r="U255" s="244"/>
      <c r="V255" s="245" t="str">
        <f t="shared" si="50"/>
        <v/>
      </c>
      <c r="W255" s="246" t="str">
        <f t="shared" si="51"/>
        <v/>
      </c>
      <c r="X255" s="247" t="str">
        <f t="shared" si="52"/>
        <v/>
      </c>
      <c r="Y255" s="248">
        <f>IF(ISBLANK(#REF!),"",LEN(L255)-LEN(SUBSTITUTE(L255," ",""))+1)</f>
        <v>1</v>
      </c>
      <c r="Z255" s="249">
        <f t="shared" si="53"/>
        <v>0</v>
      </c>
      <c r="AA255" s="248">
        <f t="shared" si="54"/>
        <v>0</v>
      </c>
      <c r="AB255" s="248">
        <f t="shared" si="55"/>
        <v>0</v>
      </c>
      <c r="AC255" s="94"/>
      <c r="AE255" s="151">
        <v>1</v>
      </c>
    </row>
    <row r="256" spans="3:31">
      <c r="C256" s="241" t="str">
        <f>IF(AND(F256&lt;&gt;"", LEN(TRIM(F256))&gt;0), MAX(C$21:C255)+1, "")</f>
        <v/>
      </c>
      <c r="D256" s="241" t="str" cm="1">
        <f t="array" ref="D256">IFERROR(INDEX($F$22:F$291, MATCH(ROW()-MIN(ROW($F$22:F$291))+1, $C$22:C$291, 0)), "")</f>
        <v/>
      </c>
      <c r="E256" s="270" t="str">
        <f>(SUBSTITUTE(SUBSTITUTE(J61,CHAR(13)&amp;CHAR(10)," "),CHAR(10)," "))</f>
        <v/>
      </c>
      <c r="F256" s="281" t="str">
        <f>IF(LEN(E261)&lt;$H$20,E256,LEFT(E261,FIND("¤",SUBSTITUTE(LEFT(E261,$H$20+1)," ","¤",LEN(LEFT(E261,$H$20+1))-LEN(SUBSTITUTE(LEFT(E261,$H$20+1)," ",""))))))</f>
        <v/>
      </c>
      <c r="G256" s="282" t="str">
        <f t="shared" si="49"/>
        <v xml:space="preserve"> ◄ 256</v>
      </c>
      <c r="H256" s="287"/>
      <c r="I256" s="287"/>
      <c r="J256" s="287"/>
      <c r="L256" s="157" t="str">
        <f t="shared" si="47"/>
        <v/>
      </c>
      <c r="M256" s="242" t="str">
        <f t="shared" si="48"/>
        <v/>
      </c>
      <c r="N256" s="242" t="str">
        <f t="shared" si="46"/>
        <v/>
      </c>
      <c r="O256" s="242" t="str">
        <f t="shared" si="46"/>
        <v/>
      </c>
      <c r="P256" s="242" t="str">
        <f t="shared" si="46"/>
        <v/>
      </c>
      <c r="Q256" s="242" t="s">
        <v>71</v>
      </c>
      <c r="R256" s="276"/>
      <c r="S256" s="277"/>
      <c r="T256" s="243"/>
      <c r="U256" s="244"/>
      <c r="V256" s="245" t="str">
        <f t="shared" si="50"/>
        <v/>
      </c>
      <c r="W256" s="246" t="str">
        <f t="shared" si="51"/>
        <v/>
      </c>
      <c r="X256" s="247" t="str">
        <f t="shared" si="52"/>
        <v/>
      </c>
      <c r="Y256" s="248">
        <f>IF(ISBLANK(#REF!),"",LEN(L256)-LEN(SUBSTITUTE(L256," ",""))+1)</f>
        <v>1</v>
      </c>
      <c r="Z256" s="249">
        <f t="shared" si="53"/>
        <v>0</v>
      </c>
      <c r="AA256" s="248">
        <f t="shared" si="54"/>
        <v>0</v>
      </c>
      <c r="AB256" s="248">
        <f t="shared" si="55"/>
        <v>0</v>
      </c>
      <c r="AC256" s="94"/>
      <c r="AE256" s="151">
        <v>1</v>
      </c>
    </row>
    <row r="257" spans="3:31">
      <c r="C257" s="241" t="str">
        <f>IF(AND(F257&lt;&gt;"", LEN(TRIM(F257))&gt;0), MAX(C$21:C256)+1, "")</f>
        <v/>
      </c>
      <c r="D257" s="241" t="str" cm="1">
        <f t="array" ref="D257">IFERROR(INDEX($F$22:F$291, MATCH(ROW()-MIN(ROW($F$22:F$291))+1, $C$22:C$291, 0)), "")</f>
        <v/>
      </c>
      <c r="E257" s="283" t="str">
        <f>IFERROR(TRIM(SUBSTITUTE(SUBSTITUTE(SUBSTITUTE(SUBSTITUTE(SUBSTITUTE(E256," .",".")," ;",";")," :",":"),",",","),",","")),E256)</f>
        <v/>
      </c>
      <c r="F257" s="281" t="str">
        <f>IFERROR(IF(LEN(E261) &gt; LEN(F256), LEFT(RIGHT(E261, LEN(E261) - LEN(F256)), FIND("¤", SUBSTITUTE(LEFT(RIGHT(E261, LEN(E261) - LEN(F256)), $H$20+1), " ", "¤", LEN(LEFT(RIGHT(E261, LEN(E261) - LEN(F256)), $H$20+1)) - LEN(SUBSTITUTE(LEFT(RIGHT(E261, LEN(E261) - LEN(F256)), $H$20+1), " ", ""))))), ""), "")</f>
        <v/>
      </c>
      <c r="G257" s="282" t="str">
        <f t="shared" si="49"/>
        <v xml:space="preserve"> ◄ 257</v>
      </c>
      <c r="H257" s="287"/>
      <c r="I257" s="287"/>
      <c r="J257" s="287"/>
      <c r="L257" s="157" t="str">
        <f t="shared" si="47"/>
        <v/>
      </c>
      <c r="M257" s="242" t="str">
        <f t="shared" si="48"/>
        <v/>
      </c>
      <c r="N257" s="242" t="str">
        <f t="shared" ref="N257:P291" si="56">IF(LEN(SUBSTITUTE(M257, N$18, "")) &lt; LEN(M257), SUBSTITUTE(M257, N$18, ""), M257)</f>
        <v/>
      </c>
      <c r="O257" s="242" t="str">
        <f t="shared" si="56"/>
        <v/>
      </c>
      <c r="P257" s="242" t="str">
        <f t="shared" si="56"/>
        <v/>
      </c>
      <c r="Q257" s="242" t="s">
        <v>71</v>
      </c>
      <c r="R257" s="276"/>
      <c r="S257" s="277"/>
      <c r="T257" s="243"/>
      <c r="U257" s="244"/>
      <c r="V257" s="245" t="str">
        <f t="shared" si="50"/>
        <v/>
      </c>
      <c r="W257" s="246" t="str">
        <f t="shared" si="51"/>
        <v/>
      </c>
      <c r="X257" s="247" t="str">
        <f t="shared" si="52"/>
        <v/>
      </c>
      <c r="Y257" s="248">
        <f>IF(ISBLANK(#REF!),"",LEN(L257)-LEN(SUBSTITUTE(L257," ",""))+1)</f>
        <v>1</v>
      </c>
      <c r="Z257" s="249">
        <f t="shared" si="53"/>
        <v>0</v>
      </c>
      <c r="AA257" s="248">
        <f t="shared" si="54"/>
        <v>0</v>
      </c>
      <c r="AB257" s="248">
        <f t="shared" si="55"/>
        <v>0</v>
      </c>
      <c r="AC257" s="94"/>
      <c r="AE257" s="151">
        <v>1</v>
      </c>
    </row>
    <row r="258" spans="3:31">
      <c r="C258" s="241" t="str">
        <f>IF(AND(F258&lt;&gt;"", LEN(TRIM(F258))&gt;0), MAX(C$21:C257)+1, "")</f>
        <v/>
      </c>
      <c r="D258" s="241" t="str" cm="1">
        <f t="array" ref="D258">IFERROR(INDEX($F$22:F$291, MATCH(ROW()-MIN(ROW($F$22:F$291))+1, $C$22:C$291, 0)), "")</f>
        <v/>
      </c>
      <c r="E258" s="283" t="str">
        <f>IFERROR(SUBSTITUTE(SUBSTITUTE(SUBSTITUTE(SUBSTITUTE(SUBSTITUTE(SUBSTITUTE(E257,",",";"),".",";"),";",";"),"-",";"),":",";"),"?",";"),E257)</f>
        <v/>
      </c>
      <c r="F258" s="281" t="str">
        <f>IFERROR(IF(LEN(E261)&gt;LEN(F256)+LEN(F257),LEFT(RIGHT(E261,LEN(E261)-LEN(F256)-LEN(F257)),FIND("¤",SUBSTITUTE(LEFT(RIGHT(E261,LEN(E261)-LEN(F256)-LEN(F257)),$H$20+1)," ","¤",LEN(LEFT(RIGHT(E261,LEN(E261)-LEN(F256)-LEN(F257)),$H$20+1))-LEN(SUBSTITUTE(LEFT(RIGHT(E261,LEN(E261)-LEN(F256)-LEN(F257)),$H$20+1)," ",""))))),""),"")</f>
        <v/>
      </c>
      <c r="G258" s="282" t="str">
        <f t="shared" si="49"/>
        <v xml:space="preserve"> ◄ 258</v>
      </c>
      <c r="H258" s="287"/>
      <c r="I258" s="287"/>
      <c r="J258" s="287"/>
      <c r="L258" s="157" t="str">
        <f t="shared" si="47"/>
        <v/>
      </c>
      <c r="M258" s="242" t="str">
        <f t="shared" si="48"/>
        <v/>
      </c>
      <c r="N258" s="242" t="str">
        <f t="shared" si="56"/>
        <v/>
      </c>
      <c r="O258" s="242" t="str">
        <f t="shared" si="56"/>
        <v/>
      </c>
      <c r="P258" s="242" t="str">
        <f t="shared" si="56"/>
        <v/>
      </c>
      <c r="Q258" s="242" t="s">
        <v>71</v>
      </c>
      <c r="R258" s="276"/>
      <c r="S258" s="277"/>
      <c r="T258" s="243"/>
      <c r="U258" s="244"/>
      <c r="V258" s="245" t="str">
        <f t="shared" si="50"/>
        <v/>
      </c>
      <c r="W258" s="246" t="str">
        <f t="shared" si="51"/>
        <v/>
      </c>
      <c r="X258" s="247" t="str">
        <f t="shared" si="52"/>
        <v/>
      </c>
      <c r="Y258" s="248">
        <f>IF(ISBLANK(#REF!),"",LEN(L258)-LEN(SUBSTITUTE(L258," ",""))+1)</f>
        <v>1</v>
      </c>
      <c r="Z258" s="249">
        <f t="shared" si="53"/>
        <v>0</v>
      </c>
      <c r="AA258" s="248">
        <f t="shared" si="54"/>
        <v>0</v>
      </c>
      <c r="AB258" s="248">
        <f t="shared" si="55"/>
        <v>0</v>
      </c>
      <c r="AC258" s="94"/>
      <c r="AE258" s="151">
        <v>1</v>
      </c>
    </row>
    <row r="259" spans="3:31">
      <c r="C259" s="241" t="str">
        <f>IF(AND(F259&lt;&gt;"", LEN(TRIM(F259))&gt;0), MAX(C$21:C258)+1, "")</f>
        <v/>
      </c>
      <c r="D259" s="241" t="str" cm="1">
        <f t="array" ref="D259">IFERROR(INDEX($F$22:F$291, MATCH(ROW()-MIN(ROW($F$22:F$291))+1, $C$22:C$291, 0)), "")</f>
        <v/>
      </c>
      <c r="E259" s="283" t="str">
        <f>IFERROR(SUBSTITUTE(E258,"."," "),E258)</f>
        <v/>
      </c>
      <c r="F259" s="281" t="str">
        <f>IFERROR(LEFT(RIGHT(E261,LEN(E261)-LEN(F256)-LEN(F257)-LEN(F258)),FIND("¤",SUBSTITUTE(LEFT(RIGHT(E261,LEN(E261)-LEN(F256)-LEN(F257)-LEN(F258)),$H$20+1)," ","¤",LEN(LEFT(RIGHT(E261,LEN(E261)-LEN(F256)-LEN(F257)-LEN(F258)),$H$20+1))-LEN(SUBSTITUTE(LEFT(RIGHT(E261,LEN(E261)-LEN(F256)-LEN(F257)-LEN(F258)),$H$20+1)," ",""))))),"")</f>
        <v/>
      </c>
      <c r="G259" s="282" t="str">
        <f t="shared" si="49"/>
        <v xml:space="preserve"> ◄ 259</v>
      </c>
      <c r="H259" s="287"/>
      <c r="I259" s="287"/>
      <c r="J259" s="287"/>
      <c r="L259" s="157" t="str">
        <f t="shared" si="47"/>
        <v/>
      </c>
      <c r="M259" s="242" t="str">
        <f t="shared" si="48"/>
        <v/>
      </c>
      <c r="N259" s="242" t="str">
        <f t="shared" si="56"/>
        <v/>
      </c>
      <c r="O259" s="242" t="str">
        <f t="shared" si="56"/>
        <v/>
      </c>
      <c r="P259" s="242" t="str">
        <f t="shared" si="56"/>
        <v/>
      </c>
      <c r="Q259" s="242" t="s">
        <v>71</v>
      </c>
      <c r="R259" s="276"/>
      <c r="S259" s="277"/>
      <c r="T259" s="243"/>
      <c r="U259" s="244"/>
      <c r="V259" s="245" t="str">
        <f t="shared" si="50"/>
        <v/>
      </c>
      <c r="W259" s="246" t="str">
        <f t="shared" si="51"/>
        <v/>
      </c>
      <c r="X259" s="247" t="str">
        <f t="shared" si="52"/>
        <v/>
      </c>
      <c r="Y259" s="248">
        <f>IF(ISBLANK(#REF!),"",LEN(L259)-LEN(SUBSTITUTE(L259," ",""))+1)</f>
        <v>1</v>
      </c>
      <c r="Z259" s="249">
        <f t="shared" si="53"/>
        <v>0</v>
      </c>
      <c r="AA259" s="248">
        <f t="shared" si="54"/>
        <v>0</v>
      </c>
      <c r="AB259" s="248">
        <f t="shared" si="55"/>
        <v>0</v>
      </c>
      <c r="AC259" s="94"/>
      <c r="AE259" s="151">
        <v>1</v>
      </c>
    </row>
    <row r="260" spans="3:31">
      <c r="C260" s="241" t="str">
        <f>IF(AND(F260&lt;&gt;"", LEN(TRIM(F260))&gt;0), MAX(C$21:C259)+1, "")</f>
        <v/>
      </c>
      <c r="D260" s="241" t="str" cm="1">
        <f t="array" ref="D260">IFERROR(INDEX($F$22:F$291, MATCH(ROW()-MIN(ROW($F$22:F$291))+1, $C$22:C$291, 0)), "")</f>
        <v/>
      </c>
      <c r="E260" s="284" t="str">
        <f>SUBSTITUTE(SUBSTITUTE(E259,";"," "),","," ")</f>
        <v/>
      </c>
      <c r="F260" s="281" t="str">
        <f>IFERROR(LEFT(RIGHT(E261,LEN(E261)-LEN(F256)-LEN(F257)-LEN(F258)-LEN(F259)),FIND("¤",SUBSTITUTE(LEFT(RIGHT(E261,LEN(E261)-LEN(F256)-LEN(F257)-LEN(F258)-LEN(F259)),$H$20+1)," ","¤",LEN(LEFT(RIGHT(E261,LEN(E261)-LEN(F256)-LEN(F257)-LEN(F258)-LEN(F259)),$H$20+1))-LEN(SUBSTITUTE(LEFT(RIGHT(E261,LEN(E261)-LEN(F256)-LEN(F257)-LEN(F258)-LEN(F259)),$H$20+1)," ",""))))),"")</f>
        <v/>
      </c>
      <c r="G260" s="282" t="str">
        <f t="shared" si="49"/>
        <v xml:space="preserve"> ◄ 260</v>
      </c>
      <c r="H260" s="287"/>
      <c r="I260" s="287"/>
      <c r="J260" s="287"/>
      <c r="L260" s="157" t="str">
        <f t="shared" si="47"/>
        <v/>
      </c>
      <c r="M260" s="242" t="str">
        <f t="shared" si="48"/>
        <v/>
      </c>
      <c r="N260" s="242" t="str">
        <f t="shared" si="56"/>
        <v/>
      </c>
      <c r="O260" s="242" t="str">
        <f t="shared" si="56"/>
        <v/>
      </c>
      <c r="P260" s="242" t="str">
        <f t="shared" si="56"/>
        <v/>
      </c>
      <c r="Q260" s="242" t="s">
        <v>71</v>
      </c>
      <c r="R260" s="276"/>
      <c r="S260" s="277"/>
      <c r="T260" s="243"/>
      <c r="U260" s="244"/>
      <c r="V260" s="245" t="str">
        <f t="shared" si="50"/>
        <v/>
      </c>
      <c r="W260" s="246" t="str">
        <f t="shared" si="51"/>
        <v/>
      </c>
      <c r="X260" s="247" t="str">
        <f t="shared" si="52"/>
        <v/>
      </c>
      <c r="Y260" s="248">
        <f>IF(ISBLANK(#REF!),"",LEN(L260)-LEN(SUBSTITUTE(L260," ",""))+1)</f>
        <v>1</v>
      </c>
      <c r="Z260" s="249">
        <f t="shared" si="53"/>
        <v>0</v>
      </c>
      <c r="AA260" s="248">
        <f t="shared" si="54"/>
        <v>0</v>
      </c>
      <c r="AB260" s="248">
        <f t="shared" si="55"/>
        <v>0</v>
      </c>
      <c r="AC260" s="94"/>
      <c r="AE260" s="151">
        <v>1</v>
      </c>
    </row>
    <row r="261" spans="3:31">
      <c r="C261" s="241" t="str">
        <f>IF(AND(F261&lt;&gt;"", LEN(TRIM(F261))&gt;0), MAX(C$21:C260)+1, "")</f>
        <v/>
      </c>
      <c r="D261" s="241" t="str" cm="1">
        <f t="array" ref="D261">IFERROR(INDEX($F$22:F$291, MATCH(ROW()-MIN(ROW($F$22:F$291))+1, $C$22:C$291, 0)), "")</f>
        <v/>
      </c>
      <c r="E261" s="285" t="str">
        <f>IFERROR(SUBSTITUTE(SUBSTITUTE(SUBSTITUTE(E260,"  "," "),"  "," "),"  "," "),E260)</f>
        <v/>
      </c>
      <c r="F261" s="281" t="str">
        <f>IF(LEN(E261) &gt; LEN(F256) + LEN(F257) + LEN(F258)+ LEN(F259) + LEN(F260), RIGHT(E261, LEN(E261) - LEN(F256) - LEN(F257) - LEN(F258) - LEN(F259) - LEN(F260)), "")</f>
        <v/>
      </c>
      <c r="G261" s="282" t="str">
        <f t="shared" si="49"/>
        <v xml:space="preserve"> ◄ 261</v>
      </c>
      <c r="H261" s="287"/>
      <c r="I261" s="287"/>
      <c r="J261" s="287"/>
      <c r="L261" s="157" t="str">
        <f t="shared" si="47"/>
        <v/>
      </c>
      <c r="M261" s="242" t="str">
        <f t="shared" si="48"/>
        <v/>
      </c>
      <c r="N261" s="242" t="str">
        <f t="shared" si="56"/>
        <v/>
      </c>
      <c r="O261" s="242" t="str">
        <f t="shared" si="56"/>
        <v/>
      </c>
      <c r="P261" s="242" t="str">
        <f t="shared" si="56"/>
        <v/>
      </c>
      <c r="Q261" s="242" t="s">
        <v>71</v>
      </c>
      <c r="R261" s="276"/>
      <c r="S261" s="277"/>
      <c r="T261" s="243"/>
      <c r="U261" s="244"/>
      <c r="V261" s="245" t="str">
        <f t="shared" si="50"/>
        <v/>
      </c>
      <c r="W261" s="246" t="str">
        <f t="shared" si="51"/>
        <v/>
      </c>
      <c r="X261" s="247" t="str">
        <f t="shared" si="52"/>
        <v/>
      </c>
      <c r="Y261" s="248">
        <f>IF(ISBLANK(#REF!),"",LEN(L261)-LEN(SUBSTITUTE(L261," ",""))+1)</f>
        <v>1</v>
      </c>
      <c r="Z261" s="249">
        <f t="shared" si="53"/>
        <v>0</v>
      </c>
      <c r="AA261" s="248">
        <f t="shared" si="54"/>
        <v>0</v>
      </c>
      <c r="AB261" s="248">
        <f t="shared" si="55"/>
        <v>0</v>
      </c>
      <c r="AC261" s="94"/>
      <c r="AE261" s="151">
        <v>1</v>
      </c>
    </row>
    <row r="262" spans="3:31">
      <c r="C262" s="241" t="str">
        <f>IF(AND(F262&lt;&gt;"", LEN(TRIM(F262))&gt;0), MAX(C$21:C261)+1, "")</f>
        <v/>
      </c>
      <c r="D262" s="241" t="str" cm="1">
        <f t="array" ref="D262">IFERROR(INDEX($F$22:F$291, MATCH(ROW()-MIN(ROW($F$22:F$291))+1, $C$22:C$291, 0)), "")</f>
        <v/>
      </c>
      <c r="E262" s="270" t="str">
        <f>(SUBSTITUTE(SUBSTITUTE(J62,CHAR(13)&amp;CHAR(10)," "),CHAR(10)," "))</f>
        <v/>
      </c>
      <c r="F262" s="271" t="str">
        <f>IF(LEN(E267)&lt;$H$20,E262,LEFT(E267,FIND("¤",SUBSTITUTE(LEFT(E267,$H$20+1)," ","¤",LEN(LEFT(E267,$H$20+1))-LEN(SUBSTITUTE(LEFT(E267,$H$20+1)," ",""))))))</f>
        <v/>
      </c>
      <c r="G262" s="272" t="str">
        <f t="shared" si="49"/>
        <v xml:space="preserve"> ◄ 262</v>
      </c>
      <c r="H262" s="287"/>
      <c r="I262" s="287"/>
      <c r="J262" s="287"/>
      <c r="L262" s="157" t="str">
        <f t="shared" si="47"/>
        <v/>
      </c>
      <c r="M262" s="242" t="str">
        <f t="shared" si="48"/>
        <v/>
      </c>
      <c r="N262" s="242" t="str">
        <f t="shared" si="56"/>
        <v/>
      </c>
      <c r="O262" s="242" t="str">
        <f t="shared" si="56"/>
        <v/>
      </c>
      <c r="P262" s="242" t="str">
        <f t="shared" si="56"/>
        <v/>
      </c>
      <c r="Q262" s="242" t="s">
        <v>71</v>
      </c>
      <c r="R262" s="276"/>
      <c r="S262" s="277"/>
      <c r="T262" s="243"/>
      <c r="U262" s="244"/>
      <c r="V262" s="245" t="str">
        <f t="shared" si="50"/>
        <v/>
      </c>
      <c r="W262" s="246" t="str">
        <f t="shared" si="51"/>
        <v/>
      </c>
      <c r="X262" s="247" t="str">
        <f t="shared" si="52"/>
        <v/>
      </c>
      <c r="Y262" s="248">
        <f>IF(ISBLANK(#REF!),"",LEN(L262)-LEN(SUBSTITUTE(L262," ",""))+1)</f>
        <v>1</v>
      </c>
      <c r="Z262" s="249">
        <f t="shared" si="53"/>
        <v>0</v>
      </c>
      <c r="AA262" s="248">
        <f t="shared" si="54"/>
        <v>0</v>
      </c>
      <c r="AB262" s="248">
        <f t="shared" si="55"/>
        <v>0</v>
      </c>
      <c r="AC262" s="94"/>
      <c r="AE262" s="151">
        <v>1</v>
      </c>
    </row>
    <row r="263" spans="3:31">
      <c r="C263" s="241" t="str">
        <f>IF(AND(F263&lt;&gt;"", LEN(TRIM(F263))&gt;0), MAX(C$21:C262)+1, "")</f>
        <v/>
      </c>
      <c r="D263" s="241" t="str" cm="1">
        <f t="array" ref="D263">IFERROR(INDEX($F$22:F$291, MATCH(ROW()-MIN(ROW($F$22:F$291))+1, $C$22:C$291, 0)), "")</f>
        <v/>
      </c>
      <c r="E263" s="278" t="str">
        <f>IFERROR(TRIM(SUBSTITUTE(SUBSTITUTE(SUBSTITUTE(SUBSTITUTE(SUBSTITUTE(E262," .",".")," ;",";")," :",":"),",",","),",","")),E262)</f>
        <v/>
      </c>
      <c r="F263" s="271" t="str">
        <f>IFERROR(IF(LEN(E267) &gt; LEN(F262), LEFT(RIGHT(E267, LEN(E267) - LEN(F262)), FIND("¤", SUBSTITUTE(LEFT(RIGHT(E267, LEN(E267) - LEN(F262)), $H$20+1), " ", "¤", LEN(LEFT(RIGHT(E267, LEN(E267) - LEN(F262)), $H$20+1)) - LEN(SUBSTITUTE(LEFT(RIGHT(E267, LEN(E267) - LEN(F262)), $H$20+1), " ", ""))))), ""), "")</f>
        <v/>
      </c>
      <c r="G263" s="272" t="str">
        <f t="shared" si="49"/>
        <v xml:space="preserve"> ◄ 263</v>
      </c>
      <c r="H263" s="287"/>
      <c r="I263" s="287"/>
      <c r="J263" s="287"/>
      <c r="L263" s="157" t="str">
        <f t="shared" si="47"/>
        <v/>
      </c>
      <c r="M263" s="242" t="str">
        <f t="shared" si="48"/>
        <v/>
      </c>
      <c r="N263" s="242" t="str">
        <f t="shared" si="56"/>
        <v/>
      </c>
      <c r="O263" s="242" t="str">
        <f t="shared" si="56"/>
        <v/>
      </c>
      <c r="P263" s="242" t="str">
        <f t="shared" si="56"/>
        <v/>
      </c>
      <c r="Q263" s="242" t="s">
        <v>71</v>
      </c>
      <c r="R263" s="276"/>
      <c r="S263" s="277"/>
      <c r="T263" s="243"/>
      <c r="U263" s="244"/>
      <c r="V263" s="245" t="str">
        <f t="shared" si="50"/>
        <v/>
      </c>
      <c r="W263" s="246" t="str">
        <f t="shared" si="51"/>
        <v/>
      </c>
      <c r="X263" s="247" t="str">
        <f t="shared" si="52"/>
        <v/>
      </c>
      <c r="Y263" s="248">
        <f>IF(ISBLANK(#REF!),"",LEN(L263)-LEN(SUBSTITUTE(L263," ",""))+1)</f>
        <v>1</v>
      </c>
      <c r="Z263" s="249">
        <f t="shared" si="53"/>
        <v>0</v>
      </c>
      <c r="AA263" s="248">
        <f t="shared" si="54"/>
        <v>0</v>
      </c>
      <c r="AB263" s="248">
        <f t="shared" si="55"/>
        <v>0</v>
      </c>
      <c r="AC263" s="94"/>
      <c r="AE263" s="151">
        <v>1</v>
      </c>
    </row>
    <row r="264" spans="3:31">
      <c r="C264" s="241" t="str">
        <f>IF(AND(F264&lt;&gt;"", LEN(TRIM(F264))&gt;0), MAX(C$21:C263)+1, "")</f>
        <v/>
      </c>
      <c r="D264" s="241" t="str" cm="1">
        <f t="array" ref="D264">IFERROR(INDEX($F$22:F$291, MATCH(ROW()-MIN(ROW($F$22:F$291))+1, $C$22:C$291, 0)), "")</f>
        <v/>
      </c>
      <c r="E264" s="278" t="str">
        <f>IFERROR(SUBSTITUTE(SUBSTITUTE(SUBSTITUTE(SUBSTITUTE(SUBSTITUTE(SUBSTITUTE(E263,",",";"),".",";"),";",";"),"-",";"),":",";"),"?",";"),E263)</f>
        <v/>
      </c>
      <c r="F264" s="271" t="str">
        <f>IFERROR(IF(LEN(E267)&gt;LEN(F262)+LEN(F263),LEFT(RIGHT(E267,LEN(E267)-LEN(F262)-LEN(F263)),FIND("¤",SUBSTITUTE(LEFT(RIGHT(E267,LEN(E267)-LEN(F262)-LEN(F263)),$H$20+1)," ","¤",LEN(LEFT(RIGHT(E267,LEN(E267)-LEN(F262)-LEN(F263)),$H$20+1))-LEN(SUBSTITUTE(LEFT(RIGHT(E267,LEN(E267)-LEN(F262)-LEN(F263)),$H$20+1)," ",""))))),""),"")</f>
        <v/>
      </c>
      <c r="G264" s="272" t="str">
        <f t="shared" si="49"/>
        <v xml:space="preserve"> ◄ 264</v>
      </c>
      <c r="H264" s="287"/>
      <c r="I264" s="287"/>
      <c r="J264" s="287"/>
      <c r="L264" s="157" t="str">
        <f t="shared" si="47"/>
        <v/>
      </c>
      <c r="M264" s="242" t="str">
        <f t="shared" si="48"/>
        <v/>
      </c>
      <c r="N264" s="242" t="str">
        <f t="shared" si="56"/>
        <v/>
      </c>
      <c r="O264" s="242" t="str">
        <f t="shared" si="56"/>
        <v/>
      </c>
      <c r="P264" s="242" t="str">
        <f t="shared" si="56"/>
        <v/>
      </c>
      <c r="Q264" s="242" t="s">
        <v>71</v>
      </c>
      <c r="R264" s="276"/>
      <c r="S264" s="277"/>
      <c r="T264" s="243"/>
      <c r="U264" s="244"/>
      <c r="V264" s="245" t="str">
        <f t="shared" si="50"/>
        <v/>
      </c>
      <c r="W264" s="246" t="str">
        <f t="shared" si="51"/>
        <v/>
      </c>
      <c r="X264" s="247" t="str">
        <f t="shared" si="52"/>
        <v/>
      </c>
      <c r="Y264" s="248">
        <f>IF(ISBLANK(#REF!),"",LEN(L264)-LEN(SUBSTITUTE(L264," ",""))+1)</f>
        <v>1</v>
      </c>
      <c r="Z264" s="249">
        <f t="shared" si="53"/>
        <v>0</v>
      </c>
      <c r="AA264" s="248">
        <f t="shared" si="54"/>
        <v>0</v>
      </c>
      <c r="AB264" s="248">
        <f t="shared" si="55"/>
        <v>0</v>
      </c>
      <c r="AC264" s="94"/>
      <c r="AE264" s="151">
        <v>1</v>
      </c>
    </row>
    <row r="265" spans="3:31">
      <c r="C265" s="241" t="str">
        <f>IF(AND(F265&lt;&gt;"", LEN(TRIM(F265))&gt;0), MAX(C$21:C264)+1, "")</f>
        <v/>
      </c>
      <c r="D265" s="241" t="str" cm="1">
        <f t="array" ref="D265">IFERROR(INDEX($F$22:F$291, MATCH(ROW()-MIN(ROW($F$22:F$291))+1, $C$22:C$291, 0)), "")</f>
        <v/>
      </c>
      <c r="E265" s="278" t="str">
        <f>IFERROR(SUBSTITUTE(E264,"."," "),E264)</f>
        <v/>
      </c>
      <c r="F265" s="271" t="str">
        <f>IFERROR(LEFT(RIGHT(E267,LEN(E267)-LEN(F262)-LEN(F263)-LEN(F264)),FIND("¤",SUBSTITUTE(LEFT(RIGHT(E267,LEN(E267)-LEN(F262)-LEN(F263)-LEN(F264)),$H$20+1)," ","¤",LEN(LEFT(RIGHT(E267,LEN(E267)-LEN(F262)-LEN(F263)-LEN(F264)),$H$20+1))-LEN(SUBSTITUTE(LEFT(RIGHT(E267,LEN(E267)-LEN(F262)-LEN(F263)-LEN(F264)),$H$20+1)," ",""))))),"")</f>
        <v/>
      </c>
      <c r="G265" s="272" t="str">
        <f t="shared" si="49"/>
        <v xml:space="preserve"> ◄ 265</v>
      </c>
      <c r="H265" s="287"/>
      <c r="I265" s="287"/>
      <c r="J265" s="287"/>
      <c r="L265" s="157" t="str">
        <f t="shared" si="47"/>
        <v/>
      </c>
      <c r="M265" s="242" t="str">
        <f t="shared" si="48"/>
        <v/>
      </c>
      <c r="N265" s="242" t="str">
        <f t="shared" si="56"/>
        <v/>
      </c>
      <c r="O265" s="242" t="str">
        <f t="shared" si="56"/>
        <v/>
      </c>
      <c r="P265" s="242" t="str">
        <f t="shared" si="56"/>
        <v/>
      </c>
      <c r="Q265" s="242" t="s">
        <v>71</v>
      </c>
      <c r="R265" s="276"/>
      <c r="S265" s="277"/>
      <c r="T265" s="243"/>
      <c r="U265" s="244"/>
      <c r="V265" s="245" t="str">
        <f t="shared" si="50"/>
        <v/>
      </c>
      <c r="W265" s="246" t="str">
        <f t="shared" si="51"/>
        <v/>
      </c>
      <c r="X265" s="247" t="str">
        <f t="shared" si="52"/>
        <v/>
      </c>
      <c r="Y265" s="248">
        <f>IF(ISBLANK(#REF!),"",LEN(L265)-LEN(SUBSTITUTE(L265," ",""))+1)</f>
        <v>1</v>
      </c>
      <c r="Z265" s="249">
        <f t="shared" si="53"/>
        <v>0</v>
      </c>
      <c r="AA265" s="248">
        <f t="shared" si="54"/>
        <v>0</v>
      </c>
      <c r="AB265" s="248">
        <f t="shared" si="55"/>
        <v>0</v>
      </c>
      <c r="AC265" s="94"/>
      <c r="AE265" s="151">
        <v>1</v>
      </c>
    </row>
    <row r="266" spans="3:31">
      <c r="C266" s="241" t="str">
        <f>IF(AND(F266&lt;&gt;"", LEN(TRIM(F266))&gt;0), MAX(C$21:C265)+1, "")</f>
        <v/>
      </c>
      <c r="D266" s="241" t="str" cm="1">
        <f t="array" ref="D266">IFERROR(INDEX($F$22:F$291, MATCH(ROW()-MIN(ROW($F$22:F$291))+1, $C$22:C$291, 0)), "")</f>
        <v/>
      </c>
      <c r="E266" s="279" t="str">
        <f>SUBSTITUTE(SUBSTITUTE(E265,";"," "),","," ")</f>
        <v/>
      </c>
      <c r="F266" s="271" t="str">
        <f>IFERROR(LEFT(RIGHT(E267,LEN(E267)-LEN(F262)-LEN(F263)-LEN(F264)-LEN(F265)),FIND("¤",SUBSTITUTE(LEFT(RIGHT(E267,LEN(E267)-LEN(F262)-LEN(F263)-LEN(F264)-LEN(F265)),$H$20+1)," ","¤",LEN(LEFT(RIGHT(E267,LEN(E267)-LEN(F262)-LEN(F263)-LEN(F264)-LEN(F265)),$H$20+1))-LEN(SUBSTITUTE(LEFT(RIGHT(E267,LEN(E267)-LEN(F262)-LEN(F263)-LEN(F264)-LEN(F265)),$H$20+1)," ",""))))),"")</f>
        <v/>
      </c>
      <c r="G266" s="272" t="str">
        <f t="shared" si="49"/>
        <v xml:space="preserve"> ◄ 266</v>
      </c>
      <c r="H266" s="287"/>
      <c r="I266" s="287"/>
      <c r="J266" s="287"/>
      <c r="L266" s="157" t="str">
        <f t="shared" si="47"/>
        <v/>
      </c>
      <c r="M266" s="242" t="str">
        <f t="shared" si="48"/>
        <v/>
      </c>
      <c r="N266" s="242" t="str">
        <f t="shared" si="56"/>
        <v/>
      </c>
      <c r="O266" s="242" t="str">
        <f t="shared" si="56"/>
        <v/>
      </c>
      <c r="P266" s="242" t="str">
        <f t="shared" si="56"/>
        <v/>
      </c>
      <c r="Q266" s="242" t="s">
        <v>71</v>
      </c>
      <c r="R266" s="276"/>
      <c r="S266" s="277"/>
      <c r="T266" s="243"/>
      <c r="U266" s="244"/>
      <c r="V266" s="245" t="str">
        <f t="shared" si="50"/>
        <v/>
      </c>
      <c r="W266" s="246" t="str">
        <f t="shared" si="51"/>
        <v/>
      </c>
      <c r="X266" s="247" t="str">
        <f t="shared" si="52"/>
        <v/>
      </c>
      <c r="Y266" s="248">
        <f>IF(ISBLANK(#REF!),"",LEN(L266)-LEN(SUBSTITUTE(L266," ",""))+1)</f>
        <v>1</v>
      </c>
      <c r="Z266" s="249">
        <f t="shared" si="53"/>
        <v>0</v>
      </c>
      <c r="AA266" s="248">
        <f t="shared" si="54"/>
        <v>0</v>
      </c>
      <c r="AB266" s="248">
        <f t="shared" si="55"/>
        <v>0</v>
      </c>
      <c r="AC266" s="94"/>
      <c r="AE266" s="151">
        <v>1</v>
      </c>
    </row>
    <row r="267" spans="3:31">
      <c r="C267" s="241" t="str">
        <f>IF(AND(F267&lt;&gt;"", LEN(TRIM(F267))&gt;0), MAX(C$21:C266)+1, "")</f>
        <v/>
      </c>
      <c r="D267" s="241" t="str" cm="1">
        <f t="array" ref="D267">IFERROR(INDEX($F$22:F$291, MATCH(ROW()-MIN(ROW($F$22:F$291))+1, $C$22:C$291, 0)), "")</f>
        <v/>
      </c>
      <c r="E267" s="280" t="str">
        <f>IFERROR(SUBSTITUTE(SUBSTITUTE(SUBSTITUTE(E266,"  "," "),"  "," "),"  "," "),E266)</f>
        <v/>
      </c>
      <c r="F267" s="271" t="str">
        <f>IF(LEN(E267) &gt; LEN(F262) + LEN(F263) + LEN(F264)+ LEN(F265) + LEN(F266), RIGHT(E267, LEN(E267) - LEN(F262) - LEN(F263) - LEN(F264) - LEN(F265) - LEN(F266)), "")</f>
        <v/>
      </c>
      <c r="G267" s="272" t="str">
        <f t="shared" si="49"/>
        <v xml:space="preserve"> ◄ 267</v>
      </c>
      <c r="H267" s="287"/>
      <c r="I267" s="287"/>
      <c r="J267" s="287"/>
      <c r="L267" s="157" t="str">
        <f t="shared" si="47"/>
        <v/>
      </c>
      <c r="M267" s="242" t="str">
        <f t="shared" si="48"/>
        <v/>
      </c>
      <c r="N267" s="242" t="str">
        <f t="shared" si="56"/>
        <v/>
      </c>
      <c r="O267" s="242" t="str">
        <f t="shared" si="56"/>
        <v/>
      </c>
      <c r="P267" s="242" t="str">
        <f t="shared" si="56"/>
        <v/>
      </c>
      <c r="Q267" s="242" t="s">
        <v>71</v>
      </c>
      <c r="R267" s="276"/>
      <c r="S267" s="277"/>
      <c r="T267" s="243"/>
      <c r="U267" s="244"/>
      <c r="V267" s="245" t="str">
        <f t="shared" si="50"/>
        <v/>
      </c>
      <c r="W267" s="246" t="str">
        <f t="shared" si="51"/>
        <v/>
      </c>
      <c r="X267" s="247" t="str">
        <f t="shared" si="52"/>
        <v/>
      </c>
      <c r="Y267" s="248">
        <f>IF(ISBLANK(#REF!),"",LEN(L267)-LEN(SUBSTITUTE(L267," ",""))+1)</f>
        <v>1</v>
      </c>
      <c r="Z267" s="249">
        <f t="shared" si="53"/>
        <v>0</v>
      </c>
      <c r="AA267" s="248">
        <f t="shared" si="54"/>
        <v>0</v>
      </c>
      <c r="AB267" s="248">
        <f t="shared" si="55"/>
        <v>0</v>
      </c>
      <c r="AC267" s="94"/>
      <c r="AE267" s="151">
        <v>1</v>
      </c>
    </row>
    <row r="268" spans="3:31">
      <c r="C268" s="241" t="str">
        <f>IF(AND(F268&lt;&gt;"", LEN(TRIM(F268))&gt;0), MAX(C$21:C267)+1, "")</f>
        <v/>
      </c>
      <c r="D268" s="241" t="str" cm="1">
        <f t="array" ref="D268">IFERROR(INDEX($F$22:F$291, MATCH(ROW()-MIN(ROW($F$22:F$291))+1, $C$22:C$291, 0)), "")</f>
        <v/>
      </c>
      <c r="E268" s="270" t="str">
        <f>(SUBSTITUTE(SUBSTITUTE(J63,CHAR(13)&amp;CHAR(10)," "),CHAR(10)," "))</f>
        <v/>
      </c>
      <c r="F268" s="281" t="str">
        <f>IF(LEN(E273)&lt;$H$20,E268,LEFT(E273,FIND("¤",SUBSTITUTE(LEFT(E273,$H$20+1)," ","¤",LEN(LEFT(E273,$H$20+1))-LEN(SUBSTITUTE(LEFT(E273,$H$20+1)," ",""))))))</f>
        <v/>
      </c>
      <c r="G268" s="282" t="str">
        <f t="shared" si="49"/>
        <v xml:space="preserve"> ◄ 268</v>
      </c>
      <c r="H268" s="287"/>
      <c r="I268" s="287"/>
      <c r="J268" s="287"/>
      <c r="L268" s="157" t="str">
        <f t="shared" si="47"/>
        <v/>
      </c>
      <c r="M268" s="242" t="str">
        <f t="shared" si="48"/>
        <v/>
      </c>
      <c r="N268" s="242" t="str">
        <f t="shared" si="56"/>
        <v/>
      </c>
      <c r="O268" s="242" t="str">
        <f t="shared" si="56"/>
        <v/>
      </c>
      <c r="P268" s="242" t="str">
        <f t="shared" si="56"/>
        <v/>
      </c>
      <c r="Q268" s="242" t="s">
        <v>71</v>
      </c>
      <c r="R268" s="276"/>
      <c r="S268" s="277"/>
      <c r="T268" s="243"/>
      <c r="U268" s="244"/>
      <c r="V268" s="245" t="str">
        <f t="shared" si="50"/>
        <v/>
      </c>
      <c r="W268" s="246" t="str">
        <f t="shared" si="51"/>
        <v/>
      </c>
      <c r="X268" s="247" t="str">
        <f t="shared" si="52"/>
        <v/>
      </c>
      <c r="Y268" s="248">
        <f>IF(ISBLANK(#REF!),"",LEN(L268)-LEN(SUBSTITUTE(L268," ",""))+1)</f>
        <v>1</v>
      </c>
      <c r="Z268" s="249">
        <f t="shared" si="53"/>
        <v>0</v>
      </c>
      <c r="AA268" s="248">
        <f t="shared" si="54"/>
        <v>0</v>
      </c>
      <c r="AB268" s="248">
        <f t="shared" si="55"/>
        <v>0</v>
      </c>
      <c r="AC268" s="94"/>
      <c r="AE268" s="151">
        <v>1</v>
      </c>
    </row>
    <row r="269" spans="3:31">
      <c r="C269" s="241" t="str">
        <f>IF(AND(F269&lt;&gt;"", LEN(TRIM(F269))&gt;0), MAX(C$21:C268)+1, "")</f>
        <v/>
      </c>
      <c r="D269" s="241" t="str" cm="1">
        <f t="array" ref="D269">IFERROR(INDEX($F$22:F$291, MATCH(ROW()-MIN(ROW($F$22:F$291))+1, $C$22:C$291, 0)), "")</f>
        <v/>
      </c>
      <c r="E269" s="283" t="str">
        <f>IFERROR(TRIM(SUBSTITUTE(SUBSTITUTE(SUBSTITUTE(SUBSTITUTE(SUBSTITUTE(E268," .",".")," ;",";")," :",":"),",",","),",","")),E268)</f>
        <v/>
      </c>
      <c r="F269" s="281" t="str">
        <f>IFERROR(IF(LEN(E273) &gt; LEN(F268), LEFT(RIGHT(E273, LEN(E273) - LEN(F268)), FIND("¤", SUBSTITUTE(LEFT(RIGHT(E273, LEN(E273) - LEN(F268)), $H$20+1), " ", "¤", LEN(LEFT(RIGHT(E273, LEN(E273) - LEN(F268)), $H$20+1)) - LEN(SUBSTITUTE(LEFT(RIGHT(E273, LEN(E273) - LEN(F268)), $H$20+1), " ", ""))))), ""), "")</f>
        <v/>
      </c>
      <c r="G269" s="282" t="str">
        <f t="shared" si="49"/>
        <v xml:space="preserve"> ◄ 269</v>
      </c>
      <c r="H269" s="287"/>
      <c r="I269" s="287"/>
      <c r="J269" s="287"/>
      <c r="L269" s="157" t="str">
        <f t="shared" si="47"/>
        <v/>
      </c>
      <c r="M269" s="242" t="str">
        <f t="shared" si="48"/>
        <v/>
      </c>
      <c r="N269" s="242" t="str">
        <f t="shared" si="56"/>
        <v/>
      </c>
      <c r="O269" s="242" t="str">
        <f t="shared" si="56"/>
        <v/>
      </c>
      <c r="P269" s="242" t="str">
        <f t="shared" si="56"/>
        <v/>
      </c>
      <c r="Q269" s="242" t="s">
        <v>71</v>
      </c>
      <c r="R269" s="276"/>
      <c r="S269" s="277"/>
      <c r="T269" s="243"/>
      <c r="U269" s="244"/>
      <c r="V269" s="245" t="str">
        <f t="shared" si="50"/>
        <v/>
      </c>
      <c r="W269" s="246" t="str">
        <f t="shared" si="51"/>
        <v/>
      </c>
      <c r="X269" s="247" t="str">
        <f t="shared" si="52"/>
        <v/>
      </c>
      <c r="Y269" s="248">
        <f>IF(ISBLANK(#REF!),"",LEN(L269)-LEN(SUBSTITUTE(L269," ",""))+1)</f>
        <v>1</v>
      </c>
      <c r="Z269" s="249">
        <f t="shared" si="53"/>
        <v>0</v>
      </c>
      <c r="AA269" s="248">
        <f t="shared" si="54"/>
        <v>0</v>
      </c>
      <c r="AB269" s="248">
        <f t="shared" si="55"/>
        <v>0</v>
      </c>
      <c r="AC269" s="94"/>
      <c r="AE269" s="151">
        <v>1</v>
      </c>
    </row>
    <row r="270" spans="3:31">
      <c r="C270" s="241" t="str">
        <f>IF(AND(F270&lt;&gt;"", LEN(TRIM(F270))&gt;0), MAX(C$21:C269)+1, "")</f>
        <v/>
      </c>
      <c r="D270" s="241" t="str" cm="1">
        <f t="array" ref="D270">IFERROR(INDEX($F$22:F$291, MATCH(ROW()-MIN(ROW($F$22:F$291))+1, $C$22:C$291, 0)), "")</f>
        <v/>
      </c>
      <c r="E270" s="283" t="str">
        <f>IFERROR(SUBSTITUTE(SUBSTITUTE(SUBSTITUTE(SUBSTITUTE(SUBSTITUTE(SUBSTITUTE(E269,",",";"),".",";"),";",";"),"-",";"),":",";"),"?",";"),E269)</f>
        <v/>
      </c>
      <c r="F270" s="281" t="str">
        <f>IFERROR(IF(LEN(E273)&gt;LEN(F268)+LEN(F269),LEFT(RIGHT(E273,LEN(E273)-LEN(F268)-LEN(F269)),FIND("¤",SUBSTITUTE(LEFT(RIGHT(E273,LEN(E273)-LEN(F268)-LEN(F269)),$H$20+1)," ","¤",LEN(LEFT(RIGHT(E273,LEN(E273)-LEN(F268)-LEN(F269)),$H$20+1))-LEN(SUBSTITUTE(LEFT(RIGHT(E273,LEN(E273)-LEN(F268)-LEN(F269)),$H$20+1)," ",""))))),""),"")</f>
        <v/>
      </c>
      <c r="G270" s="282" t="str">
        <f t="shared" si="49"/>
        <v xml:space="preserve"> ◄ 270</v>
      </c>
      <c r="H270" s="287"/>
      <c r="I270" s="287"/>
      <c r="J270" s="287"/>
      <c r="L270" s="157" t="str">
        <f t="shared" si="47"/>
        <v/>
      </c>
      <c r="M270" s="242" t="str">
        <f t="shared" si="48"/>
        <v/>
      </c>
      <c r="N270" s="242" t="str">
        <f t="shared" si="56"/>
        <v/>
      </c>
      <c r="O270" s="242" t="str">
        <f t="shared" si="56"/>
        <v/>
      </c>
      <c r="P270" s="242" t="str">
        <f t="shared" si="56"/>
        <v/>
      </c>
      <c r="Q270" s="242" t="s">
        <v>71</v>
      </c>
      <c r="R270" s="276"/>
      <c r="S270" s="277"/>
      <c r="T270" s="243"/>
      <c r="U270" s="244"/>
      <c r="V270" s="245" t="str">
        <f t="shared" si="50"/>
        <v/>
      </c>
      <c r="W270" s="246" t="str">
        <f t="shared" si="51"/>
        <v/>
      </c>
      <c r="X270" s="247" t="str">
        <f t="shared" si="52"/>
        <v/>
      </c>
      <c r="Y270" s="248">
        <f>IF(ISBLANK(#REF!),"",LEN(L270)-LEN(SUBSTITUTE(L270," ",""))+1)</f>
        <v>1</v>
      </c>
      <c r="Z270" s="249">
        <f t="shared" si="53"/>
        <v>0</v>
      </c>
      <c r="AA270" s="248">
        <f t="shared" si="54"/>
        <v>0</v>
      </c>
      <c r="AB270" s="248">
        <f t="shared" si="55"/>
        <v>0</v>
      </c>
      <c r="AC270" s="94"/>
      <c r="AE270" s="151">
        <v>1</v>
      </c>
    </row>
    <row r="271" spans="3:31">
      <c r="C271" s="241" t="str">
        <f>IF(AND(F271&lt;&gt;"", LEN(TRIM(F271))&gt;0), MAX(C$21:C270)+1, "")</f>
        <v/>
      </c>
      <c r="D271" s="241" t="str" cm="1">
        <f t="array" ref="D271">IFERROR(INDEX($F$22:F$291, MATCH(ROW()-MIN(ROW($F$22:F$291))+1, $C$22:C$291, 0)), "")</f>
        <v/>
      </c>
      <c r="E271" s="283" t="str">
        <f>IFERROR(SUBSTITUTE(E270,"."," "),E270)</f>
        <v/>
      </c>
      <c r="F271" s="281" t="str">
        <f>IFERROR(LEFT(RIGHT(E273,LEN(E273)-LEN(F268)-LEN(F269)-LEN(F270)),FIND("¤",SUBSTITUTE(LEFT(RIGHT(E273,LEN(E273)-LEN(F268)-LEN(F269)-LEN(F270)),$H$20+1)," ","¤",LEN(LEFT(RIGHT(E273,LEN(E273)-LEN(F268)-LEN(F269)-LEN(F270)),$H$20+1))-LEN(SUBSTITUTE(LEFT(RIGHT(E273,LEN(E273)-LEN(F268)-LEN(F269)-LEN(F270)),$H$20+1)," ",""))))),"")</f>
        <v/>
      </c>
      <c r="G271" s="282" t="str">
        <f t="shared" si="49"/>
        <v xml:space="preserve"> ◄ 271</v>
      </c>
      <c r="H271" s="287"/>
      <c r="I271" s="287"/>
      <c r="J271" s="287"/>
      <c r="L271" s="157" t="str">
        <f t="shared" si="47"/>
        <v/>
      </c>
      <c r="M271" s="242" t="str">
        <f t="shared" si="48"/>
        <v/>
      </c>
      <c r="N271" s="242" t="str">
        <f t="shared" si="56"/>
        <v/>
      </c>
      <c r="O271" s="242" t="str">
        <f t="shared" si="56"/>
        <v/>
      </c>
      <c r="P271" s="242" t="str">
        <f t="shared" si="56"/>
        <v/>
      </c>
      <c r="Q271" s="242" t="s">
        <v>71</v>
      </c>
      <c r="R271" s="276"/>
      <c r="S271" s="277"/>
      <c r="T271" s="243"/>
      <c r="U271" s="244"/>
      <c r="V271" s="245" t="str">
        <f t="shared" si="50"/>
        <v/>
      </c>
      <c r="W271" s="246" t="str">
        <f t="shared" si="51"/>
        <v/>
      </c>
      <c r="X271" s="247" t="str">
        <f t="shared" si="52"/>
        <v/>
      </c>
      <c r="Y271" s="248">
        <f>IF(ISBLANK(#REF!),"",LEN(L271)-LEN(SUBSTITUTE(L271," ",""))+1)</f>
        <v>1</v>
      </c>
      <c r="Z271" s="249">
        <f t="shared" si="53"/>
        <v>0</v>
      </c>
      <c r="AA271" s="248">
        <f t="shared" si="54"/>
        <v>0</v>
      </c>
      <c r="AB271" s="248">
        <f t="shared" si="55"/>
        <v>0</v>
      </c>
      <c r="AC271" s="94"/>
      <c r="AE271" s="151">
        <v>1</v>
      </c>
    </row>
    <row r="272" spans="3:31">
      <c r="C272" s="241" t="str">
        <f>IF(AND(F272&lt;&gt;"", LEN(TRIM(F272))&gt;0), MAX(C$21:C271)+1, "")</f>
        <v/>
      </c>
      <c r="D272" s="241" t="str" cm="1">
        <f t="array" ref="D272">IFERROR(INDEX($F$22:F$291, MATCH(ROW()-MIN(ROW($F$22:F$291))+1, $C$22:C$291, 0)), "")</f>
        <v/>
      </c>
      <c r="E272" s="284" t="str">
        <f>SUBSTITUTE(SUBSTITUTE(E271,";"," "),","," ")</f>
        <v/>
      </c>
      <c r="F272" s="281" t="str">
        <f>IFERROR(LEFT(RIGHT(E273,LEN(E273)-LEN(F268)-LEN(F269)-LEN(F270)-LEN(F271)),FIND("¤",SUBSTITUTE(LEFT(RIGHT(E273,LEN(E273)-LEN(F268)-LEN(F269)-LEN(F270)-LEN(F271)),$H$20+1)," ","¤",LEN(LEFT(RIGHT(E273,LEN(E273)-LEN(F268)-LEN(F269)-LEN(F270)-LEN(F271)),$H$20+1))-LEN(SUBSTITUTE(LEFT(RIGHT(E273,LEN(E273)-LEN(F268)-LEN(F269)-LEN(F270)-LEN(F271)),$H$20+1)," ",""))))),"")</f>
        <v/>
      </c>
      <c r="G272" s="282" t="str">
        <f t="shared" si="49"/>
        <v xml:space="preserve"> ◄ 272</v>
      </c>
      <c r="H272" s="287"/>
      <c r="I272" s="287"/>
      <c r="J272" s="287"/>
      <c r="L272" s="157" t="str">
        <f t="shared" si="47"/>
        <v/>
      </c>
      <c r="M272" s="242" t="str">
        <f t="shared" si="48"/>
        <v/>
      </c>
      <c r="N272" s="242" t="str">
        <f t="shared" si="56"/>
        <v/>
      </c>
      <c r="O272" s="242" t="str">
        <f t="shared" si="56"/>
        <v/>
      </c>
      <c r="P272" s="242" t="str">
        <f t="shared" si="56"/>
        <v/>
      </c>
      <c r="Q272" s="242" t="s">
        <v>71</v>
      </c>
      <c r="R272" s="276"/>
      <c r="S272" s="277"/>
      <c r="T272" s="243"/>
      <c r="U272" s="244"/>
      <c r="V272" s="245" t="str">
        <f t="shared" si="50"/>
        <v/>
      </c>
      <c r="W272" s="246" t="str">
        <f t="shared" si="51"/>
        <v/>
      </c>
      <c r="X272" s="247" t="str">
        <f t="shared" si="52"/>
        <v/>
      </c>
      <c r="Y272" s="248">
        <f>IF(ISBLANK(#REF!),"",LEN(L272)-LEN(SUBSTITUTE(L272," ",""))+1)</f>
        <v>1</v>
      </c>
      <c r="Z272" s="249">
        <f t="shared" si="53"/>
        <v>0</v>
      </c>
      <c r="AA272" s="248">
        <f t="shared" si="54"/>
        <v>0</v>
      </c>
      <c r="AB272" s="248">
        <f t="shared" si="55"/>
        <v>0</v>
      </c>
      <c r="AC272" s="94"/>
      <c r="AE272" s="151">
        <v>1</v>
      </c>
    </row>
    <row r="273" spans="3:31">
      <c r="C273" s="241" t="str">
        <f>IF(AND(F273&lt;&gt;"", LEN(TRIM(F273))&gt;0), MAX(C$21:C272)+1, "")</f>
        <v/>
      </c>
      <c r="D273" s="241" t="str" cm="1">
        <f t="array" ref="D273">IFERROR(INDEX($F$22:F$291, MATCH(ROW()-MIN(ROW($F$22:F$291))+1, $C$22:C$291, 0)), "")</f>
        <v/>
      </c>
      <c r="E273" s="285" t="str">
        <f>IFERROR(SUBSTITUTE(SUBSTITUTE(SUBSTITUTE(E272,"  "," "),"  "," "),"  "," "),E272)</f>
        <v/>
      </c>
      <c r="F273" s="281" t="str">
        <f>IF(LEN(E273) &gt; LEN(F268) + LEN(F269) + LEN(F270)+ LEN(F271) + LEN(F272), RIGHT(E273, LEN(E273) - LEN(F268) - LEN(F269) - LEN(F270) - LEN(F271) - LEN(F272)), "")</f>
        <v/>
      </c>
      <c r="G273" s="282" t="str">
        <f t="shared" si="49"/>
        <v xml:space="preserve"> ◄ 273</v>
      </c>
      <c r="H273" s="287"/>
      <c r="I273" s="287"/>
      <c r="J273" s="287"/>
      <c r="L273" s="157" t="str">
        <f t="shared" si="47"/>
        <v/>
      </c>
      <c r="M273" s="242" t="str">
        <f t="shared" si="48"/>
        <v/>
      </c>
      <c r="N273" s="242" t="str">
        <f t="shared" si="56"/>
        <v/>
      </c>
      <c r="O273" s="242" t="str">
        <f t="shared" si="56"/>
        <v/>
      </c>
      <c r="P273" s="242" t="str">
        <f t="shared" si="56"/>
        <v/>
      </c>
      <c r="Q273" s="242" t="s">
        <v>71</v>
      </c>
      <c r="R273" s="276"/>
      <c r="S273" s="277"/>
      <c r="T273" s="243"/>
      <c r="U273" s="244"/>
      <c r="V273" s="245" t="str">
        <f t="shared" si="50"/>
        <v/>
      </c>
      <c r="W273" s="246" t="str">
        <f t="shared" si="51"/>
        <v/>
      </c>
      <c r="X273" s="247" t="str">
        <f t="shared" si="52"/>
        <v/>
      </c>
      <c r="Y273" s="248">
        <f>IF(ISBLANK(#REF!),"",LEN(L273)-LEN(SUBSTITUTE(L273," ",""))+1)</f>
        <v>1</v>
      </c>
      <c r="Z273" s="249">
        <f t="shared" si="53"/>
        <v>0</v>
      </c>
      <c r="AA273" s="248">
        <f t="shared" si="54"/>
        <v>0</v>
      </c>
      <c r="AB273" s="248">
        <f t="shared" si="55"/>
        <v>0</v>
      </c>
      <c r="AC273" s="94"/>
      <c r="AE273" s="151">
        <v>1</v>
      </c>
    </row>
    <row r="274" spans="3:31">
      <c r="C274" s="241" t="str">
        <f>IF(AND(F274&lt;&gt;"", LEN(TRIM(F274))&gt;0), MAX(C$21:C273)+1, "")</f>
        <v/>
      </c>
      <c r="D274" s="241" t="str" cm="1">
        <f t="array" ref="D274">IFERROR(INDEX($F$22:F$291, MATCH(ROW()-MIN(ROW($F$22:F$291))+1, $C$22:C$291, 0)), "")</f>
        <v/>
      </c>
      <c r="E274" s="270" t="str">
        <f>(SUBSTITUTE(SUBSTITUTE(J64,CHAR(13)&amp;CHAR(10)," "),CHAR(10)," "))</f>
        <v/>
      </c>
      <c r="F274" s="271" t="str">
        <f>IF(LEN(E279)&lt;$H$20,E274,LEFT(E279,FIND("¤",SUBSTITUTE(LEFT(E279,$H$20+1)," ","¤",LEN(LEFT(E279,$H$20+1))-LEN(SUBSTITUTE(LEFT(E279,$H$20+1)," ",""))))))</f>
        <v/>
      </c>
      <c r="G274" s="272" t="str">
        <f t="shared" si="49"/>
        <v xml:space="preserve"> ◄ 274</v>
      </c>
      <c r="H274" s="287"/>
      <c r="I274" s="287"/>
      <c r="J274" s="287"/>
      <c r="L274" s="157" t="str">
        <f t="shared" si="47"/>
        <v/>
      </c>
      <c r="M274" s="242" t="str">
        <f t="shared" si="48"/>
        <v/>
      </c>
      <c r="N274" s="242" t="str">
        <f t="shared" si="56"/>
        <v/>
      </c>
      <c r="O274" s="242" t="str">
        <f t="shared" si="56"/>
        <v/>
      </c>
      <c r="P274" s="242" t="str">
        <f t="shared" si="56"/>
        <v/>
      </c>
      <c r="Q274" s="242" t="s">
        <v>71</v>
      </c>
      <c r="R274" s="276"/>
      <c r="S274" s="277"/>
      <c r="T274" s="243"/>
      <c r="U274" s="244"/>
      <c r="V274" s="245" t="str">
        <f t="shared" si="50"/>
        <v/>
      </c>
      <c r="W274" s="246" t="str">
        <f t="shared" si="51"/>
        <v/>
      </c>
      <c r="X274" s="247" t="str">
        <f t="shared" si="52"/>
        <v/>
      </c>
      <c r="Y274" s="248">
        <f>IF(ISBLANK(#REF!),"",LEN(L274)-LEN(SUBSTITUTE(L274," ",""))+1)</f>
        <v>1</v>
      </c>
      <c r="Z274" s="249">
        <f t="shared" si="53"/>
        <v>0</v>
      </c>
      <c r="AA274" s="248">
        <f t="shared" si="54"/>
        <v>0</v>
      </c>
      <c r="AB274" s="248">
        <f t="shared" si="55"/>
        <v>0</v>
      </c>
      <c r="AC274" s="94"/>
      <c r="AE274" s="151">
        <v>1</v>
      </c>
    </row>
    <row r="275" spans="3:31">
      <c r="C275" s="241" t="str">
        <f>IF(AND(F275&lt;&gt;"", LEN(TRIM(F275))&gt;0), MAX(C$21:C274)+1, "")</f>
        <v/>
      </c>
      <c r="D275" s="241" t="str" cm="1">
        <f t="array" ref="D275">IFERROR(INDEX($F$22:F$291, MATCH(ROW()-MIN(ROW($F$22:F$291))+1, $C$22:C$291, 0)), "")</f>
        <v/>
      </c>
      <c r="E275" s="278" t="str">
        <f>IFERROR(TRIM(SUBSTITUTE(SUBSTITUTE(SUBSTITUTE(SUBSTITUTE(SUBSTITUTE(E274," .",".")," ;",";")," :",":"),",",","),",","")),E274)</f>
        <v/>
      </c>
      <c r="F275" s="271" t="str">
        <f>IFERROR(IF(LEN(E279) &gt; LEN(F274), LEFT(RIGHT(E279, LEN(E279) - LEN(F274)), FIND("¤", SUBSTITUTE(LEFT(RIGHT(E279, LEN(E279) - LEN(F274)), $H$20+1), " ", "¤", LEN(LEFT(RIGHT(E279, LEN(E279) - LEN(F274)), $H$20+1)) - LEN(SUBSTITUTE(LEFT(RIGHT(E279, LEN(E279) - LEN(F274)), $H$20+1), " ", ""))))), ""), "")</f>
        <v/>
      </c>
      <c r="G275" s="272" t="str">
        <f t="shared" si="49"/>
        <v xml:space="preserve"> ◄ 275</v>
      </c>
      <c r="H275" s="287"/>
      <c r="I275" s="287"/>
      <c r="J275" s="287"/>
      <c r="L275" s="157" t="str">
        <f t="shared" si="47"/>
        <v/>
      </c>
      <c r="M275" s="242" t="str">
        <f t="shared" si="48"/>
        <v/>
      </c>
      <c r="N275" s="242" t="str">
        <f t="shared" si="56"/>
        <v/>
      </c>
      <c r="O275" s="242" t="str">
        <f t="shared" si="56"/>
        <v/>
      </c>
      <c r="P275" s="242" t="str">
        <f t="shared" si="56"/>
        <v/>
      </c>
      <c r="Q275" s="242" t="s">
        <v>71</v>
      </c>
      <c r="R275" s="276"/>
      <c r="S275" s="277"/>
      <c r="T275" s="243"/>
      <c r="U275" s="244"/>
      <c r="V275" s="245" t="str">
        <f t="shared" si="50"/>
        <v/>
      </c>
      <c r="W275" s="246" t="str">
        <f t="shared" si="51"/>
        <v/>
      </c>
      <c r="X275" s="247" t="str">
        <f t="shared" si="52"/>
        <v/>
      </c>
      <c r="Y275" s="248">
        <f>IF(ISBLANK(#REF!),"",LEN(L275)-LEN(SUBSTITUTE(L275," ",""))+1)</f>
        <v>1</v>
      </c>
      <c r="Z275" s="249">
        <f t="shared" si="53"/>
        <v>0</v>
      </c>
      <c r="AA275" s="248">
        <f t="shared" si="54"/>
        <v>0</v>
      </c>
      <c r="AB275" s="248">
        <f t="shared" si="55"/>
        <v>0</v>
      </c>
      <c r="AC275" s="94"/>
      <c r="AE275" s="151">
        <v>1</v>
      </c>
    </row>
    <row r="276" spans="3:31">
      <c r="C276" s="241" t="str">
        <f>IF(AND(F276&lt;&gt;"", LEN(TRIM(F276))&gt;0), MAX(C$21:C275)+1, "")</f>
        <v/>
      </c>
      <c r="D276" s="241" t="str" cm="1">
        <f t="array" ref="D276">IFERROR(INDEX($F$22:F$291, MATCH(ROW()-MIN(ROW($F$22:F$291))+1, $C$22:C$291, 0)), "")</f>
        <v/>
      </c>
      <c r="E276" s="278" t="str">
        <f>IFERROR(SUBSTITUTE(SUBSTITUTE(SUBSTITUTE(SUBSTITUTE(SUBSTITUTE(SUBSTITUTE(E275,",",";"),".",";"),";",";"),"-",";"),":",";"),"?",";"),E275)</f>
        <v/>
      </c>
      <c r="F276" s="271" t="str">
        <f>IFERROR(IF(LEN(E279)&gt;LEN(F274)+LEN(F275),LEFT(RIGHT(E279,LEN(E279)-LEN(F274)-LEN(F275)),FIND("¤",SUBSTITUTE(LEFT(RIGHT(E279,LEN(E279)-LEN(F274)-LEN(F275)),$H$20+1)," ","¤",LEN(LEFT(RIGHT(E279,LEN(E279)-LEN(F274)-LEN(F275)),$H$20+1))-LEN(SUBSTITUTE(LEFT(RIGHT(E279,LEN(E279)-LEN(F274)-LEN(F275)),$H$20+1)," ",""))))),""),"")</f>
        <v/>
      </c>
      <c r="G276" s="272" t="str">
        <f t="shared" si="49"/>
        <v xml:space="preserve"> ◄ 276</v>
      </c>
      <c r="H276" s="287"/>
      <c r="I276" s="287"/>
      <c r="J276" s="287"/>
      <c r="L276" s="157" t="str">
        <f t="shared" si="47"/>
        <v/>
      </c>
      <c r="M276" s="242" t="str">
        <f t="shared" si="48"/>
        <v/>
      </c>
      <c r="N276" s="242" t="str">
        <f t="shared" si="56"/>
        <v/>
      </c>
      <c r="O276" s="242" t="str">
        <f t="shared" si="56"/>
        <v/>
      </c>
      <c r="P276" s="242" t="str">
        <f t="shared" si="56"/>
        <v/>
      </c>
      <c r="Q276" s="242" t="s">
        <v>71</v>
      </c>
      <c r="R276" s="276"/>
      <c r="S276" s="277"/>
      <c r="T276" s="243"/>
      <c r="U276" s="244"/>
      <c r="V276" s="245" t="str">
        <f t="shared" si="50"/>
        <v/>
      </c>
      <c r="W276" s="246" t="str">
        <f t="shared" si="51"/>
        <v/>
      </c>
      <c r="X276" s="247" t="str">
        <f t="shared" si="52"/>
        <v/>
      </c>
      <c r="Y276" s="248">
        <f>IF(ISBLANK(#REF!),"",LEN(L276)-LEN(SUBSTITUTE(L276," ",""))+1)</f>
        <v>1</v>
      </c>
      <c r="Z276" s="249">
        <f t="shared" si="53"/>
        <v>0</v>
      </c>
      <c r="AA276" s="248">
        <f t="shared" si="54"/>
        <v>0</v>
      </c>
      <c r="AB276" s="248">
        <f t="shared" si="55"/>
        <v>0</v>
      </c>
      <c r="AC276" s="94"/>
      <c r="AE276" s="151">
        <v>1</v>
      </c>
    </row>
    <row r="277" spans="3:31">
      <c r="C277" s="241" t="str">
        <f>IF(AND(F277&lt;&gt;"", LEN(TRIM(F277))&gt;0), MAX(C$21:C276)+1, "")</f>
        <v/>
      </c>
      <c r="D277" s="241" t="str" cm="1">
        <f t="array" ref="D277">IFERROR(INDEX($F$22:F$291, MATCH(ROW()-MIN(ROW($F$22:F$291))+1, $C$22:C$291, 0)), "")</f>
        <v/>
      </c>
      <c r="E277" s="278" t="str">
        <f>IFERROR(SUBSTITUTE(E276,"."," "),E276)</f>
        <v/>
      </c>
      <c r="F277" s="271" t="str">
        <f>IFERROR(LEFT(RIGHT(E279,LEN(E279)-LEN(F274)-LEN(F275)-LEN(F276)),FIND("¤",SUBSTITUTE(LEFT(RIGHT(E279,LEN(E279)-LEN(F274)-LEN(F275)-LEN(F276)),$H$20+1)," ","¤",LEN(LEFT(RIGHT(E279,LEN(E279)-LEN(F274)-LEN(F275)-LEN(F276)),$H$20+1))-LEN(SUBSTITUTE(LEFT(RIGHT(E279,LEN(E279)-LEN(F274)-LEN(F275)-LEN(F276)),$H$20+1)," ",""))))),"")</f>
        <v/>
      </c>
      <c r="G277" s="272" t="str">
        <f t="shared" si="49"/>
        <v xml:space="preserve"> ◄ 277</v>
      </c>
      <c r="H277" s="287"/>
      <c r="I277" s="287"/>
      <c r="J277" s="287"/>
      <c r="L277" s="157" t="str">
        <f t="shared" si="47"/>
        <v/>
      </c>
      <c r="M277" s="242" t="str">
        <f t="shared" si="48"/>
        <v/>
      </c>
      <c r="N277" s="242" t="str">
        <f t="shared" si="56"/>
        <v/>
      </c>
      <c r="O277" s="242" t="str">
        <f t="shared" si="56"/>
        <v/>
      </c>
      <c r="P277" s="242" t="str">
        <f t="shared" si="56"/>
        <v/>
      </c>
      <c r="Q277" s="242" t="s">
        <v>71</v>
      </c>
      <c r="R277" s="276"/>
      <c r="S277" s="277"/>
      <c r="T277" s="243"/>
      <c r="U277" s="244"/>
      <c r="V277" s="245" t="str">
        <f t="shared" si="50"/>
        <v/>
      </c>
      <c r="W277" s="246" t="str">
        <f t="shared" si="51"/>
        <v/>
      </c>
      <c r="X277" s="247" t="str">
        <f t="shared" si="52"/>
        <v/>
      </c>
      <c r="Y277" s="248">
        <f>IF(ISBLANK(#REF!),"",LEN(L277)-LEN(SUBSTITUTE(L277," ",""))+1)</f>
        <v>1</v>
      </c>
      <c r="Z277" s="249">
        <f t="shared" si="53"/>
        <v>0</v>
      </c>
      <c r="AA277" s="248">
        <f t="shared" si="54"/>
        <v>0</v>
      </c>
      <c r="AB277" s="248">
        <f t="shared" si="55"/>
        <v>0</v>
      </c>
      <c r="AC277" s="94"/>
      <c r="AE277" s="151">
        <v>1</v>
      </c>
    </row>
    <row r="278" spans="3:31">
      <c r="C278" s="241" t="str">
        <f>IF(AND(F278&lt;&gt;"", LEN(TRIM(F278))&gt;0), MAX(C$21:C277)+1, "")</f>
        <v/>
      </c>
      <c r="D278" s="241" t="str" cm="1">
        <f t="array" ref="D278">IFERROR(INDEX($F$22:F$291, MATCH(ROW()-MIN(ROW($F$22:F$291))+1, $C$22:C$291, 0)), "")</f>
        <v/>
      </c>
      <c r="E278" s="279" t="str">
        <f>SUBSTITUTE(SUBSTITUTE(E277,";"," "),","," ")</f>
        <v/>
      </c>
      <c r="F278" s="271" t="str">
        <f>IFERROR(LEFT(RIGHT(E279,LEN(E279)-LEN(F274)-LEN(F275)-LEN(F276)-LEN(F277)),FIND("¤",SUBSTITUTE(LEFT(RIGHT(E279,LEN(E279)-LEN(F274)-LEN(F275)-LEN(F276)-LEN(F277)),$H$20+1)," ","¤",LEN(LEFT(RIGHT(E279,LEN(E279)-LEN(F274)-LEN(F275)-LEN(F276)-LEN(F277)),$H$20+1))-LEN(SUBSTITUTE(LEFT(RIGHT(E279,LEN(E279)-LEN(F274)-LEN(F275)-LEN(F276)-LEN(F277)),$H$20+1)," ",""))))),"")</f>
        <v/>
      </c>
      <c r="G278" s="272" t="str">
        <f t="shared" si="49"/>
        <v xml:space="preserve"> ◄ 278</v>
      </c>
      <c r="H278" s="287"/>
      <c r="I278" s="287"/>
      <c r="J278" s="287"/>
      <c r="L278" s="157" t="str">
        <f t="shared" ref="L278:L291" si="57">X278</f>
        <v/>
      </c>
      <c r="M278" s="242" t="str">
        <f t="shared" ref="M278:M291" si="58">IF(LEN(SUBSTITUTE(D278, M$18, "")) &lt; LEN(D278), SUBSTITUTE(D278, M$18, ""), D278)</f>
        <v/>
      </c>
      <c r="N278" s="242" t="str">
        <f t="shared" si="56"/>
        <v/>
      </c>
      <c r="O278" s="242" t="str">
        <f t="shared" si="56"/>
        <v/>
      </c>
      <c r="P278" s="242" t="str">
        <f t="shared" si="56"/>
        <v/>
      </c>
      <c r="Q278" s="242" t="s">
        <v>71</v>
      </c>
      <c r="R278" s="276"/>
      <c r="S278" s="277"/>
      <c r="T278" s="243"/>
      <c r="U278" s="244"/>
      <c r="V278" s="245" t="str">
        <f t="shared" si="50"/>
        <v/>
      </c>
      <c r="W278" s="246" t="str">
        <f t="shared" si="51"/>
        <v/>
      </c>
      <c r="X278" s="247" t="str">
        <f t="shared" si="52"/>
        <v/>
      </c>
      <c r="Y278" s="248">
        <f>IF(ISBLANK(#REF!),"",LEN(L278)-LEN(SUBSTITUTE(L278," ",""))+1)</f>
        <v>1</v>
      </c>
      <c r="Z278" s="249">
        <f t="shared" si="53"/>
        <v>0</v>
      </c>
      <c r="AA278" s="248">
        <f t="shared" si="54"/>
        <v>0</v>
      </c>
      <c r="AB278" s="248">
        <f t="shared" si="55"/>
        <v>0</v>
      </c>
      <c r="AC278" s="94"/>
      <c r="AE278" s="151">
        <v>1</v>
      </c>
    </row>
    <row r="279" spans="3:31">
      <c r="C279" s="241" t="str">
        <f>IF(AND(F279&lt;&gt;"", LEN(TRIM(F279))&gt;0), MAX(C$21:C278)+1, "")</f>
        <v/>
      </c>
      <c r="D279" s="241" t="str" cm="1">
        <f t="array" ref="D279">IFERROR(INDEX($F$22:F$291, MATCH(ROW()-MIN(ROW($F$22:F$291))+1, $C$22:C$291, 0)), "")</f>
        <v/>
      </c>
      <c r="E279" s="280" t="str">
        <f>IFERROR(SUBSTITUTE(SUBSTITUTE(SUBSTITUTE(E278,"  "," "),"  "," "),"  "," "),E278)</f>
        <v/>
      </c>
      <c r="F279" s="271" t="str">
        <f>IF(LEN(E279) &gt; LEN(F274) + LEN(F275) + LEN(F276)+ LEN(F277) + LEN(F278), RIGHT(E279, LEN(E279) - LEN(F274) - LEN(F275) - LEN(F276) - LEN(F277) - LEN(F278)), "")</f>
        <v/>
      </c>
      <c r="G279" s="272" t="str">
        <f t="shared" si="49"/>
        <v xml:space="preserve"> ◄ 279</v>
      </c>
      <c r="H279" s="287"/>
      <c r="I279" s="287"/>
      <c r="J279" s="287"/>
      <c r="L279" s="157" t="str">
        <f t="shared" si="57"/>
        <v/>
      </c>
      <c r="M279" s="242" t="str">
        <f t="shared" si="58"/>
        <v/>
      </c>
      <c r="N279" s="242" t="str">
        <f t="shared" si="56"/>
        <v/>
      </c>
      <c r="O279" s="242" t="str">
        <f t="shared" si="56"/>
        <v/>
      </c>
      <c r="P279" s="242" t="str">
        <f t="shared" si="56"/>
        <v/>
      </c>
      <c r="Q279" s="242" t="s">
        <v>71</v>
      </c>
      <c r="R279" s="276"/>
      <c r="S279" s="277"/>
      <c r="T279" s="243"/>
      <c r="U279" s="244"/>
      <c r="V279" s="245" t="str">
        <f t="shared" si="50"/>
        <v/>
      </c>
      <c r="W279" s="246" t="str">
        <f t="shared" si="51"/>
        <v/>
      </c>
      <c r="X279" s="247" t="str">
        <f t="shared" si="52"/>
        <v/>
      </c>
      <c r="Y279" s="248">
        <f>IF(ISBLANK(#REF!),"",LEN(L279)-LEN(SUBSTITUTE(L279," ",""))+1)</f>
        <v>1</v>
      </c>
      <c r="Z279" s="249">
        <f t="shared" si="53"/>
        <v>0</v>
      </c>
      <c r="AA279" s="248">
        <f t="shared" si="54"/>
        <v>0</v>
      </c>
      <c r="AB279" s="248">
        <f t="shared" si="55"/>
        <v>0</v>
      </c>
      <c r="AC279" s="94"/>
      <c r="AE279" s="151">
        <v>1</v>
      </c>
    </row>
    <row r="280" spans="3:31">
      <c r="C280" s="241" t="str">
        <f>IF(AND(F280&lt;&gt;"", LEN(TRIM(F280))&gt;0), MAX(C$21:C279)+1, "")</f>
        <v/>
      </c>
      <c r="D280" s="241" t="str" cm="1">
        <f t="array" ref="D280">IFERROR(INDEX($F$22:F$291, MATCH(ROW()-MIN(ROW($F$22:F$291))+1, $C$22:C$291, 0)), "")</f>
        <v/>
      </c>
      <c r="E280" s="270" t="str">
        <f>(SUBSTITUTE(SUBSTITUTE(J65,CHAR(13)&amp;CHAR(10)," "),CHAR(10)," "))</f>
        <v/>
      </c>
      <c r="F280" s="281" t="str">
        <f>IF(LEN(E285)&lt;$H$20,E280,LEFT(E285,FIND("¤",SUBSTITUTE(LEFT(E285,$H$20+1)," ","¤",LEN(LEFT(E285,$H$20+1))-LEN(SUBSTITUTE(LEFT(E285,$H$20+1)," ",""))))))</f>
        <v/>
      </c>
      <c r="G280" s="282" t="str">
        <f t="shared" ref="G280:G291" si="59">" ◄ "&amp;ROW()</f>
        <v xml:space="preserve"> ◄ 280</v>
      </c>
      <c r="H280" s="287"/>
      <c r="I280" s="287"/>
      <c r="J280" s="287"/>
      <c r="L280" s="157" t="str">
        <f t="shared" si="57"/>
        <v/>
      </c>
      <c r="M280" s="242" t="str">
        <f t="shared" si="58"/>
        <v/>
      </c>
      <c r="N280" s="242" t="str">
        <f t="shared" si="56"/>
        <v/>
      </c>
      <c r="O280" s="242" t="str">
        <f t="shared" si="56"/>
        <v/>
      </c>
      <c r="P280" s="242" t="str">
        <f t="shared" si="56"/>
        <v/>
      </c>
      <c r="Q280" s="242" t="s">
        <v>71</v>
      </c>
      <c r="R280" s="276"/>
      <c r="S280" s="277"/>
      <c r="T280" s="243"/>
      <c r="U280" s="244"/>
      <c r="V280" s="245" t="str">
        <f t="shared" si="50"/>
        <v/>
      </c>
      <c r="W280" s="246" t="str">
        <f t="shared" si="51"/>
        <v/>
      </c>
      <c r="X280" s="247" t="str">
        <f t="shared" si="52"/>
        <v/>
      </c>
      <c r="Y280" s="248">
        <f>IF(ISBLANK(#REF!),"",LEN(L280)-LEN(SUBSTITUTE(L280," ",""))+1)</f>
        <v>1</v>
      </c>
      <c r="Z280" s="249">
        <f t="shared" si="53"/>
        <v>0</v>
      </c>
      <c r="AA280" s="248">
        <f t="shared" si="54"/>
        <v>0</v>
      </c>
      <c r="AB280" s="248">
        <f t="shared" si="55"/>
        <v>0</v>
      </c>
      <c r="AC280" s="94"/>
      <c r="AE280" s="151">
        <v>1</v>
      </c>
    </row>
    <row r="281" spans="3:31">
      <c r="C281" s="241" t="str">
        <f>IF(AND(F281&lt;&gt;"", LEN(TRIM(F281))&gt;0), MAX(C$21:C280)+1, "")</f>
        <v/>
      </c>
      <c r="D281" s="241" t="str" cm="1">
        <f t="array" ref="D281">IFERROR(INDEX($F$22:F$291, MATCH(ROW()-MIN(ROW($F$22:F$291))+1, $C$22:C$291, 0)), "")</f>
        <v/>
      </c>
      <c r="E281" s="283" t="str">
        <f>IFERROR(TRIM(SUBSTITUTE(SUBSTITUTE(SUBSTITUTE(SUBSTITUTE(SUBSTITUTE(E280," .",".")," ;",";")," :",":"),",",","),",","")),E280)</f>
        <v/>
      </c>
      <c r="F281" s="281" t="str">
        <f>IFERROR(IF(LEN(E285) &gt; LEN(F280), LEFT(RIGHT(E285, LEN(E285) - LEN(F280)), FIND("¤", SUBSTITUTE(LEFT(RIGHT(E285, LEN(E285) - LEN(F280)), $H$20+1), " ", "¤", LEN(LEFT(RIGHT(E285, LEN(E285) - LEN(F280)), $H$20+1)) - LEN(SUBSTITUTE(LEFT(RIGHT(E285, LEN(E285) - LEN(F280)), $H$20+1), " ", ""))))), ""), "")</f>
        <v/>
      </c>
      <c r="G281" s="282" t="str">
        <f t="shared" si="59"/>
        <v xml:space="preserve"> ◄ 281</v>
      </c>
      <c r="H281" s="287"/>
      <c r="I281" s="287"/>
      <c r="J281" s="287"/>
      <c r="L281" s="157" t="str">
        <f t="shared" si="57"/>
        <v/>
      </c>
      <c r="M281" s="242" t="str">
        <f t="shared" si="58"/>
        <v/>
      </c>
      <c r="N281" s="242" t="str">
        <f t="shared" si="56"/>
        <v/>
      </c>
      <c r="O281" s="242" t="str">
        <f t="shared" si="56"/>
        <v/>
      </c>
      <c r="P281" s="242" t="str">
        <f t="shared" si="56"/>
        <v/>
      </c>
      <c r="Q281" s="242" t="s">
        <v>71</v>
      </c>
      <c r="R281" s="276"/>
      <c r="S281" s="277"/>
      <c r="T281" s="243"/>
      <c r="U281" s="244"/>
      <c r="V281" s="245" t="str">
        <f t="shared" si="50"/>
        <v/>
      </c>
      <c r="W281" s="246" t="str">
        <f t="shared" si="51"/>
        <v/>
      </c>
      <c r="X281" s="247" t="str">
        <f t="shared" si="52"/>
        <v/>
      </c>
      <c r="Y281" s="248">
        <f>IF(ISBLANK(#REF!),"",LEN(L281)-LEN(SUBSTITUTE(L281," ",""))+1)</f>
        <v>1</v>
      </c>
      <c r="Z281" s="249">
        <f t="shared" si="53"/>
        <v>0</v>
      </c>
      <c r="AA281" s="248">
        <f t="shared" si="54"/>
        <v>0</v>
      </c>
      <c r="AB281" s="248">
        <f t="shared" si="55"/>
        <v>0</v>
      </c>
      <c r="AC281" s="94"/>
      <c r="AE281" s="151">
        <v>1</v>
      </c>
    </row>
    <row r="282" spans="3:31">
      <c r="C282" s="241" t="str">
        <f>IF(AND(F282&lt;&gt;"", LEN(TRIM(F282))&gt;0), MAX(C$21:C281)+1, "")</f>
        <v/>
      </c>
      <c r="D282" s="241" t="str" cm="1">
        <f t="array" ref="D282">IFERROR(INDEX($F$22:F$291, MATCH(ROW()-MIN(ROW($F$22:F$291))+1, $C$22:C$291, 0)), "")</f>
        <v/>
      </c>
      <c r="E282" s="283" t="str">
        <f>IFERROR(SUBSTITUTE(SUBSTITUTE(SUBSTITUTE(SUBSTITUTE(SUBSTITUTE(SUBSTITUTE(E281,",",";"),".",";"),";",";"),"-",";"),":",";"),"?",";"),E281)</f>
        <v/>
      </c>
      <c r="F282" s="281" t="str">
        <f>IFERROR(IF(LEN(E285)&gt;LEN(F280)+LEN(F281),LEFT(RIGHT(E285,LEN(E285)-LEN(F280)-LEN(F281)),FIND("¤",SUBSTITUTE(LEFT(RIGHT(E285,LEN(E285)-LEN(F280)-LEN(F281)),$H$20+1)," ","¤",LEN(LEFT(RIGHT(E285,LEN(E285)-LEN(F280)-LEN(F281)),$H$20+1))-LEN(SUBSTITUTE(LEFT(RIGHT(E285,LEN(E285)-LEN(F280)-LEN(F281)),$H$20+1)," ",""))))),""),"")</f>
        <v/>
      </c>
      <c r="G282" s="282" t="str">
        <f t="shared" si="59"/>
        <v xml:space="preserve"> ◄ 282</v>
      </c>
      <c r="H282" s="287"/>
      <c r="I282" s="287"/>
      <c r="J282" s="287"/>
      <c r="L282" s="157" t="str">
        <f t="shared" si="57"/>
        <v/>
      </c>
      <c r="M282" s="242" t="str">
        <f t="shared" si="58"/>
        <v/>
      </c>
      <c r="N282" s="242" t="str">
        <f t="shared" si="56"/>
        <v/>
      </c>
      <c r="O282" s="242" t="str">
        <f t="shared" si="56"/>
        <v/>
      </c>
      <c r="P282" s="242" t="str">
        <f t="shared" si="56"/>
        <v/>
      </c>
      <c r="Q282" s="242" t="s">
        <v>71</v>
      </c>
      <c r="R282" s="276"/>
      <c r="S282" s="277"/>
      <c r="T282" s="243"/>
      <c r="U282" s="244"/>
      <c r="V282" s="245" t="str">
        <f t="shared" si="50"/>
        <v/>
      </c>
      <c r="W282" s="246" t="str">
        <f t="shared" si="51"/>
        <v/>
      </c>
      <c r="X282" s="247" t="str">
        <f t="shared" si="52"/>
        <v/>
      </c>
      <c r="Y282" s="248">
        <f>IF(ISBLANK(#REF!),"",LEN(L282)-LEN(SUBSTITUTE(L282," ",""))+1)</f>
        <v>1</v>
      </c>
      <c r="Z282" s="249">
        <f t="shared" si="53"/>
        <v>0</v>
      </c>
      <c r="AA282" s="248">
        <f t="shared" si="54"/>
        <v>0</v>
      </c>
      <c r="AB282" s="248">
        <f t="shared" si="55"/>
        <v>0</v>
      </c>
      <c r="AC282" s="94"/>
      <c r="AE282" s="151">
        <v>1</v>
      </c>
    </row>
    <row r="283" spans="3:31">
      <c r="C283" s="241" t="str">
        <f>IF(AND(F283&lt;&gt;"", LEN(TRIM(F283))&gt;0), MAX(C$21:C282)+1, "")</f>
        <v/>
      </c>
      <c r="D283" s="241" t="str" cm="1">
        <f t="array" ref="D283">IFERROR(INDEX($F$22:F$291, MATCH(ROW()-MIN(ROW($F$22:F$291))+1, $C$22:C$291, 0)), "")</f>
        <v/>
      </c>
      <c r="E283" s="283" t="str">
        <f>IFERROR(SUBSTITUTE(E282,"."," "),E282)</f>
        <v/>
      </c>
      <c r="F283" s="281" t="str">
        <f>IFERROR(LEFT(RIGHT(E285,LEN(E285)-LEN(F280)-LEN(F281)-LEN(F282)),FIND("¤",SUBSTITUTE(LEFT(RIGHT(E285,LEN(E285)-LEN(F280)-LEN(F281)-LEN(F282)),$H$20+1)," ","¤",LEN(LEFT(RIGHT(E285,LEN(E285)-LEN(F280)-LEN(F281)-LEN(F282)),$H$20+1))-LEN(SUBSTITUTE(LEFT(RIGHT(E285,LEN(E285)-LEN(F280)-LEN(F281)-LEN(F282)),$H$20+1)," ",""))))),"")</f>
        <v/>
      </c>
      <c r="G283" s="282" t="str">
        <f t="shared" si="59"/>
        <v xml:space="preserve"> ◄ 283</v>
      </c>
      <c r="H283" s="287"/>
      <c r="I283" s="287"/>
      <c r="J283" s="287"/>
      <c r="L283" s="157" t="str">
        <f t="shared" si="57"/>
        <v/>
      </c>
      <c r="M283" s="242" t="str">
        <f t="shared" si="58"/>
        <v/>
      </c>
      <c r="N283" s="242" t="str">
        <f t="shared" si="56"/>
        <v/>
      </c>
      <c r="O283" s="242" t="str">
        <f t="shared" si="56"/>
        <v/>
      </c>
      <c r="P283" s="242" t="str">
        <f t="shared" si="56"/>
        <v/>
      </c>
      <c r="Q283" s="242" t="s">
        <v>71</v>
      </c>
      <c r="R283" s="276"/>
      <c r="S283" s="277"/>
      <c r="T283" s="243"/>
      <c r="U283" s="244"/>
      <c r="V283" s="245" t="str">
        <f t="shared" si="50"/>
        <v/>
      </c>
      <c r="W283" s="246" t="str">
        <f t="shared" si="51"/>
        <v/>
      </c>
      <c r="X283" s="247" t="str">
        <f t="shared" si="52"/>
        <v/>
      </c>
      <c r="Y283" s="248">
        <f>IF(ISBLANK(#REF!),"",LEN(L283)-LEN(SUBSTITUTE(L283," ",""))+1)</f>
        <v>1</v>
      </c>
      <c r="Z283" s="249">
        <f t="shared" si="53"/>
        <v>0</v>
      </c>
      <c r="AA283" s="248">
        <f t="shared" si="54"/>
        <v>0</v>
      </c>
      <c r="AB283" s="248">
        <f t="shared" si="55"/>
        <v>0</v>
      </c>
      <c r="AC283" s="94"/>
      <c r="AE283" s="151">
        <v>1</v>
      </c>
    </row>
    <row r="284" spans="3:31">
      <c r="C284" s="241" t="str">
        <f>IF(AND(F284&lt;&gt;"", LEN(TRIM(F284))&gt;0), MAX(C$21:C283)+1, "")</f>
        <v/>
      </c>
      <c r="D284" s="241" t="str" cm="1">
        <f t="array" ref="D284">IFERROR(INDEX($F$22:F$291, MATCH(ROW()-MIN(ROW($F$22:F$291))+1, $C$22:C$291, 0)), "")</f>
        <v/>
      </c>
      <c r="E284" s="284" t="str">
        <f>SUBSTITUTE(SUBSTITUTE(E283,";"," "),","," ")</f>
        <v/>
      </c>
      <c r="F284" s="281" t="str">
        <f>IFERROR(LEFT(RIGHT(E285,LEN(E285)-LEN(F280)-LEN(F281)-LEN(F282)-LEN(F283)),FIND("¤",SUBSTITUTE(LEFT(RIGHT(E285,LEN(E285)-LEN(F280)-LEN(F281)-LEN(F282)-LEN(F283)),$H$20+1)," ","¤",LEN(LEFT(RIGHT(E285,LEN(E285)-LEN(F280)-LEN(F281)-LEN(F282)-LEN(F283)),$H$20+1))-LEN(SUBSTITUTE(LEFT(RIGHT(E285,LEN(E285)-LEN(F280)-LEN(F281)-LEN(F282)-LEN(F283)),$H$20+1)," ",""))))),"")</f>
        <v/>
      </c>
      <c r="G284" s="282" t="str">
        <f t="shared" si="59"/>
        <v xml:space="preserve"> ◄ 284</v>
      </c>
      <c r="H284" s="287"/>
      <c r="I284" s="287"/>
      <c r="J284" s="287"/>
      <c r="L284" s="157" t="str">
        <f t="shared" si="57"/>
        <v/>
      </c>
      <c r="M284" s="242" t="str">
        <f t="shared" si="58"/>
        <v/>
      </c>
      <c r="N284" s="242" t="str">
        <f t="shared" si="56"/>
        <v/>
      </c>
      <c r="O284" s="242" t="str">
        <f t="shared" si="56"/>
        <v/>
      </c>
      <c r="P284" s="242" t="str">
        <f t="shared" si="56"/>
        <v/>
      </c>
      <c r="Q284" s="242" t="s">
        <v>71</v>
      </c>
      <c r="R284" s="276"/>
      <c r="S284" s="277"/>
      <c r="T284" s="243"/>
      <c r="U284" s="244"/>
      <c r="V284" s="245" t="str">
        <f t="shared" si="50"/>
        <v/>
      </c>
      <c r="W284" s="246" t="str">
        <f t="shared" si="51"/>
        <v/>
      </c>
      <c r="X284" s="247" t="str">
        <f t="shared" si="52"/>
        <v/>
      </c>
      <c r="Y284" s="248">
        <f>IF(ISBLANK(#REF!),"",LEN(L284)-LEN(SUBSTITUTE(L284," ",""))+1)</f>
        <v>1</v>
      </c>
      <c r="Z284" s="249">
        <f t="shared" si="53"/>
        <v>0</v>
      </c>
      <c r="AA284" s="248">
        <f t="shared" si="54"/>
        <v>0</v>
      </c>
      <c r="AB284" s="248">
        <f t="shared" si="55"/>
        <v>0</v>
      </c>
      <c r="AC284" s="94"/>
      <c r="AE284" s="151">
        <v>1</v>
      </c>
    </row>
    <row r="285" spans="3:31">
      <c r="C285" s="241" t="str">
        <f>IF(AND(F285&lt;&gt;"", LEN(TRIM(F285))&gt;0), MAX(C$21:C284)+1, "")</f>
        <v/>
      </c>
      <c r="D285" s="241" t="str" cm="1">
        <f t="array" ref="D285">IFERROR(INDEX($F$22:F$291, MATCH(ROW()-MIN(ROW($F$22:F$291))+1, $C$22:C$291, 0)), "")</f>
        <v/>
      </c>
      <c r="E285" s="285" t="str">
        <f>IFERROR(SUBSTITUTE(SUBSTITUTE(SUBSTITUTE(E284,"  "," "),"  "," "),"  "," "),E284)</f>
        <v/>
      </c>
      <c r="F285" s="281" t="str">
        <f>IF(LEN(E285) &gt; LEN(F280) + LEN(F281) + LEN(F282)+ LEN(F283) + LEN(F284), RIGHT(E285, LEN(E285) - LEN(F280) - LEN(F281) - LEN(F282) - LEN(F283) - LEN(F284)), "")</f>
        <v/>
      </c>
      <c r="G285" s="282" t="str">
        <f t="shared" si="59"/>
        <v xml:space="preserve"> ◄ 285</v>
      </c>
      <c r="H285" s="287"/>
      <c r="I285" s="287"/>
      <c r="J285" s="287"/>
      <c r="L285" s="157" t="str">
        <f t="shared" si="57"/>
        <v/>
      </c>
      <c r="M285" s="242" t="str">
        <f t="shared" si="58"/>
        <v/>
      </c>
      <c r="N285" s="242" t="str">
        <f t="shared" si="56"/>
        <v/>
      </c>
      <c r="O285" s="242" t="str">
        <f t="shared" si="56"/>
        <v/>
      </c>
      <c r="P285" s="242" t="str">
        <f t="shared" si="56"/>
        <v/>
      </c>
      <c r="Q285" s="242" t="s">
        <v>71</v>
      </c>
      <c r="R285" s="276"/>
      <c r="S285" s="277"/>
      <c r="T285" s="243"/>
      <c r="U285" s="244"/>
      <c r="V285" s="245" t="str">
        <f t="shared" si="50"/>
        <v/>
      </c>
      <c r="W285" s="246" t="str">
        <f t="shared" si="51"/>
        <v/>
      </c>
      <c r="X285" s="247" t="str">
        <f t="shared" si="52"/>
        <v/>
      </c>
      <c r="Y285" s="248">
        <f>IF(ISBLANK(#REF!),"",LEN(L285)-LEN(SUBSTITUTE(L285," ",""))+1)</f>
        <v>1</v>
      </c>
      <c r="Z285" s="249">
        <f t="shared" si="53"/>
        <v>0</v>
      </c>
      <c r="AA285" s="248">
        <f t="shared" si="54"/>
        <v>0</v>
      </c>
      <c r="AB285" s="248">
        <f t="shared" si="55"/>
        <v>0</v>
      </c>
      <c r="AC285" s="94"/>
      <c r="AE285" s="151">
        <v>1</v>
      </c>
    </row>
    <row r="286" spans="3:31">
      <c r="C286" s="241" t="str">
        <f>IF(AND(F286&lt;&gt;"", LEN(TRIM(F286))&gt;0), MAX(C$21:C285)+1, "")</f>
        <v/>
      </c>
      <c r="D286" s="241" t="str" cm="1">
        <f t="array" ref="D286">IFERROR(INDEX($F$22:F$291, MATCH(ROW()-MIN(ROW($F$22:F$291))+1, $C$22:C$291, 0)), "")</f>
        <v/>
      </c>
      <c r="E286" s="270" t="str">
        <f>(SUBSTITUTE(SUBSTITUTE(J66,CHAR(13)&amp;CHAR(10)," "),CHAR(10)," "))</f>
        <v/>
      </c>
      <c r="F286" s="271" t="str">
        <f>IF(LEN(E291)&lt;$H$20,E286,LEFT(E291,FIND("¤",SUBSTITUTE(LEFT(E291,$H$20+1)," ","¤",LEN(LEFT(E291,$H$20+1))-LEN(SUBSTITUTE(LEFT(E291,$H$20+1)," ",""))))))</f>
        <v/>
      </c>
      <c r="G286" s="272" t="str">
        <f t="shared" si="59"/>
        <v xml:space="preserve"> ◄ 286</v>
      </c>
      <c r="H286" s="287"/>
      <c r="I286" s="287"/>
      <c r="J286" s="287"/>
      <c r="L286" s="157" t="str">
        <f t="shared" si="57"/>
        <v/>
      </c>
      <c r="M286" s="242" t="str">
        <f t="shared" si="58"/>
        <v/>
      </c>
      <c r="N286" s="242" t="str">
        <f t="shared" si="56"/>
        <v/>
      </c>
      <c r="O286" s="242" t="str">
        <f t="shared" si="56"/>
        <v/>
      </c>
      <c r="P286" s="242" t="str">
        <f t="shared" si="56"/>
        <v/>
      </c>
      <c r="Q286" s="242" t="s">
        <v>71</v>
      </c>
      <c r="R286" s="276"/>
      <c r="S286" s="277"/>
      <c r="T286" s="243"/>
      <c r="U286" s="244"/>
      <c r="V286" s="245" t="str">
        <f t="shared" si="50"/>
        <v/>
      </c>
      <c r="W286" s="246" t="str">
        <f t="shared" si="51"/>
        <v/>
      </c>
      <c r="X286" s="247" t="str">
        <f t="shared" si="52"/>
        <v/>
      </c>
      <c r="Y286" s="248">
        <f>IF(ISBLANK(#REF!),"",LEN(L286)-LEN(SUBSTITUTE(L286," ",""))+1)</f>
        <v>1</v>
      </c>
      <c r="Z286" s="249">
        <f t="shared" si="53"/>
        <v>0</v>
      </c>
      <c r="AA286" s="248">
        <f t="shared" si="54"/>
        <v>0</v>
      </c>
      <c r="AB286" s="248">
        <f t="shared" si="55"/>
        <v>0</v>
      </c>
      <c r="AC286" s="94"/>
      <c r="AE286" s="151">
        <v>1</v>
      </c>
    </row>
    <row r="287" spans="3:31">
      <c r="C287" s="241" t="str">
        <f>IF(AND(F287&lt;&gt;"", LEN(TRIM(F287))&gt;0), MAX(C$21:C286)+1, "")</f>
        <v/>
      </c>
      <c r="D287" s="241" t="str" cm="1">
        <f t="array" ref="D287">IFERROR(INDEX($F$22:F$291, MATCH(ROW()-MIN(ROW($F$22:F$291))+1, $C$22:C$291, 0)), "")</f>
        <v/>
      </c>
      <c r="E287" s="278" t="str">
        <f>IFERROR(TRIM(SUBSTITUTE(SUBSTITUTE(SUBSTITUTE(SUBSTITUTE(SUBSTITUTE(E286," .",".")," ;",";")," :",":"),",",","),",","")),E286)</f>
        <v/>
      </c>
      <c r="F287" s="271" t="str">
        <f>IFERROR(IF(LEN(E291) &gt; LEN(F286), LEFT(RIGHT(E291, LEN(E291) - LEN(F286)), FIND("¤", SUBSTITUTE(LEFT(RIGHT(E291, LEN(E291) - LEN(F286)), $H$20+1), " ", "¤", LEN(LEFT(RIGHT(E291, LEN(E291) - LEN(F286)), $H$20+1)) - LEN(SUBSTITUTE(LEFT(RIGHT(E291, LEN(E291) - LEN(F286)), $H$20+1), " ", ""))))), ""), "")</f>
        <v/>
      </c>
      <c r="G287" s="272" t="str">
        <f t="shared" si="59"/>
        <v xml:space="preserve"> ◄ 287</v>
      </c>
      <c r="H287" s="287"/>
      <c r="I287" s="287"/>
      <c r="J287" s="287"/>
      <c r="L287" s="157" t="str">
        <f t="shared" si="57"/>
        <v/>
      </c>
      <c r="M287" s="242" t="str">
        <f t="shared" si="58"/>
        <v/>
      </c>
      <c r="N287" s="242" t="str">
        <f t="shared" si="56"/>
        <v/>
      </c>
      <c r="O287" s="242" t="str">
        <f t="shared" si="56"/>
        <v/>
      </c>
      <c r="P287" s="242" t="str">
        <f t="shared" si="56"/>
        <v/>
      </c>
      <c r="Q287" s="242" t="s">
        <v>71</v>
      </c>
      <c r="R287" s="276"/>
      <c r="S287" s="277"/>
      <c r="T287" s="243"/>
      <c r="U287" s="244"/>
      <c r="V287" s="245" t="str">
        <f t="shared" si="50"/>
        <v/>
      </c>
      <c r="W287" s="246" t="str">
        <f t="shared" si="51"/>
        <v/>
      </c>
      <c r="X287" s="247" t="str">
        <f t="shared" si="52"/>
        <v/>
      </c>
      <c r="Y287" s="248">
        <f>IF(ISBLANK(#REF!),"",LEN(L287)-LEN(SUBSTITUTE(L287," ",""))+1)</f>
        <v>1</v>
      </c>
      <c r="Z287" s="249">
        <f t="shared" si="53"/>
        <v>0</v>
      </c>
      <c r="AA287" s="248">
        <f t="shared" si="54"/>
        <v>0</v>
      </c>
      <c r="AB287" s="248">
        <f t="shared" si="55"/>
        <v>0</v>
      </c>
      <c r="AC287" s="94"/>
      <c r="AE287" s="151">
        <v>1</v>
      </c>
    </row>
    <row r="288" spans="3:31">
      <c r="C288" s="241" t="str">
        <f>IF(AND(F288&lt;&gt;"", LEN(TRIM(F288))&gt;0), MAX(C$21:C287)+1, "")</f>
        <v/>
      </c>
      <c r="D288" s="241" t="str" cm="1">
        <f t="array" ref="D288">IFERROR(INDEX($F$22:F$291, MATCH(ROW()-MIN(ROW($F$22:F$291))+1, $C$22:C$291, 0)), "")</f>
        <v/>
      </c>
      <c r="E288" s="278" t="str">
        <f>IFERROR(SUBSTITUTE(SUBSTITUTE(SUBSTITUTE(SUBSTITUTE(SUBSTITUTE(SUBSTITUTE(E287,",",";"),".",";"),";",";"),"-",";"),":",";"),"?",";"),E287)</f>
        <v/>
      </c>
      <c r="F288" s="271" t="str">
        <f>IFERROR(IF(LEN(E291)&gt;LEN(F286)+LEN(F287),LEFT(RIGHT(E291,LEN(E291)-LEN(F286)-LEN(F287)),FIND("¤",SUBSTITUTE(LEFT(RIGHT(E291,LEN(E291)-LEN(F286)-LEN(F287)),$H$20+1)," ","¤",LEN(LEFT(RIGHT(E291,LEN(E291)-LEN(F286)-LEN(F287)),$H$20+1))-LEN(SUBSTITUTE(LEFT(RIGHT(E291,LEN(E291)-LEN(F286)-LEN(F287)),$H$20+1)," ",""))))),""),"")</f>
        <v/>
      </c>
      <c r="G288" s="272" t="str">
        <f t="shared" si="59"/>
        <v xml:space="preserve"> ◄ 288</v>
      </c>
      <c r="H288" s="287"/>
      <c r="I288" s="287"/>
      <c r="J288" s="287"/>
      <c r="L288" s="157" t="str">
        <f t="shared" si="57"/>
        <v/>
      </c>
      <c r="M288" s="242" t="str">
        <f t="shared" si="58"/>
        <v/>
      </c>
      <c r="N288" s="242" t="str">
        <f t="shared" si="56"/>
        <v/>
      </c>
      <c r="O288" s="242" t="str">
        <f t="shared" si="56"/>
        <v/>
      </c>
      <c r="P288" s="242" t="str">
        <f t="shared" si="56"/>
        <v/>
      </c>
      <c r="Q288" s="242" t="s">
        <v>71</v>
      </c>
      <c r="R288" s="276"/>
      <c r="S288" s="277"/>
      <c r="T288" s="243"/>
      <c r="U288" s="244"/>
      <c r="V288" s="245" t="str">
        <f t="shared" ref="V288:V291" si="60">IF(S288&lt;&gt;"", TRIM(SUBSTITUTE(SUBSTITUTE(P288, TRIM(R288), ""), TRIM(S288), "")), TRIM(SUBSTITUTE(P288, TRIM(R288), "")))</f>
        <v/>
      </c>
      <c r="W288" s="246" t="str">
        <f t="shared" ref="W288:W291" si="61">SUBSTITUTE(V288,T288,U288)</f>
        <v/>
      </c>
      <c r="X288" s="247" t="str">
        <f t="shared" ref="X288:X291" si="62">TRIM(SUBSTITUTE(W288,T288,U288))</f>
        <v/>
      </c>
      <c r="Y288" s="248">
        <f>IF(ISBLANK(#REF!),"",LEN(L288)-LEN(SUBSTITUTE(L288," ",""))+1)</f>
        <v>1</v>
      </c>
      <c r="Z288" s="249">
        <f t="shared" ref="Z288:Z291" si="63">AB288-AA288</f>
        <v>0</v>
      </c>
      <c r="AA288" s="248">
        <f t="shared" ref="AA288:AA291" si="64">LEN(TRIM(L288)) - LEN(SUBSTITUTE(TRIM(L288), " ", ""))</f>
        <v>0</v>
      </c>
      <c r="AB288" s="248">
        <f t="shared" ref="AB288:AB291" si="65">LEN(L288)</f>
        <v>0</v>
      </c>
      <c r="AC288" s="94"/>
      <c r="AE288" s="151">
        <v>1</v>
      </c>
    </row>
    <row r="289" spans="1:33">
      <c r="C289" s="241" t="str">
        <f>IF(AND(F289&lt;&gt;"", LEN(TRIM(F289))&gt;0), MAX(C$21:C288)+1, "")</f>
        <v/>
      </c>
      <c r="D289" s="241" t="str" cm="1">
        <f t="array" ref="D289">IFERROR(INDEX($F$22:F$291, MATCH(ROW()-MIN(ROW($F$22:F$291))+1, $C$22:C$291, 0)), "")</f>
        <v/>
      </c>
      <c r="E289" s="278" t="str">
        <f>IFERROR(SUBSTITUTE(E288,"."," "),E288)</f>
        <v/>
      </c>
      <c r="F289" s="271" t="str">
        <f>IFERROR(LEFT(RIGHT(E291,LEN(E291)-LEN(F286)-LEN(F287)-LEN(F288)),FIND("¤",SUBSTITUTE(LEFT(RIGHT(E291,LEN(E291)-LEN(F286)-LEN(F287)-LEN(F288)),$H$20+1)," ","¤",LEN(LEFT(RIGHT(E291,LEN(E291)-LEN(F286)-LEN(F287)-LEN(F288)),$H$20+1))-LEN(SUBSTITUTE(LEFT(RIGHT(E291,LEN(E291)-LEN(F286)-LEN(F287)-LEN(F288)),$H$20+1)," ",""))))),"")</f>
        <v/>
      </c>
      <c r="G289" s="272" t="str">
        <f t="shared" si="59"/>
        <v xml:space="preserve"> ◄ 289</v>
      </c>
      <c r="H289" s="287"/>
      <c r="I289" s="287"/>
      <c r="J289" s="287"/>
      <c r="L289" s="157" t="str">
        <f t="shared" si="57"/>
        <v/>
      </c>
      <c r="M289" s="242" t="str">
        <f t="shared" si="58"/>
        <v/>
      </c>
      <c r="N289" s="242" t="str">
        <f t="shared" si="56"/>
        <v/>
      </c>
      <c r="O289" s="242" t="str">
        <f t="shared" si="56"/>
        <v/>
      </c>
      <c r="P289" s="242" t="str">
        <f t="shared" si="56"/>
        <v/>
      </c>
      <c r="Q289" s="242" t="s">
        <v>71</v>
      </c>
      <c r="R289" s="276"/>
      <c r="S289" s="277"/>
      <c r="T289" s="243"/>
      <c r="U289" s="244"/>
      <c r="V289" s="245" t="str">
        <f t="shared" si="60"/>
        <v/>
      </c>
      <c r="W289" s="246" t="str">
        <f t="shared" si="61"/>
        <v/>
      </c>
      <c r="X289" s="247" t="str">
        <f t="shared" si="62"/>
        <v/>
      </c>
      <c r="Y289" s="248">
        <f>IF(ISBLANK(#REF!),"",LEN(L289)-LEN(SUBSTITUTE(L289," ",""))+1)</f>
        <v>1</v>
      </c>
      <c r="Z289" s="249">
        <f t="shared" si="63"/>
        <v>0</v>
      </c>
      <c r="AA289" s="248">
        <f t="shared" si="64"/>
        <v>0</v>
      </c>
      <c r="AB289" s="248">
        <f t="shared" si="65"/>
        <v>0</v>
      </c>
      <c r="AC289" s="94"/>
      <c r="AE289" s="151">
        <v>1</v>
      </c>
    </row>
    <row r="290" spans="1:33">
      <c r="C290" s="241" t="str">
        <f>IF(AND(F290&lt;&gt;"", LEN(TRIM(F290))&gt;0), MAX(C$21:C289)+1, "")</f>
        <v/>
      </c>
      <c r="D290" s="241" t="str" cm="1">
        <f t="array" ref="D290">IFERROR(INDEX($F$22:F$291, MATCH(ROW()-MIN(ROW($F$22:F$291))+1, $C$22:C$291, 0)), "")</f>
        <v/>
      </c>
      <c r="E290" s="279" t="str">
        <f>SUBSTITUTE(SUBSTITUTE(E289,";"," "),","," ")</f>
        <v/>
      </c>
      <c r="F290" s="271" t="str">
        <f>IFERROR(LEFT(RIGHT(E291,LEN(E291)-LEN(F286)-LEN(F287)-LEN(F288)-LEN(F289)),FIND("¤",SUBSTITUTE(LEFT(RIGHT(E291,LEN(E291)-LEN(F286)-LEN(F287)-LEN(F288)-LEN(F289)),$H$20+1)," ","¤",LEN(LEFT(RIGHT(E291,LEN(E291)-LEN(F286)-LEN(F287)-LEN(F288)-LEN(F289)),$H$20+1))-LEN(SUBSTITUTE(LEFT(RIGHT(E291,LEN(E291)-LEN(F286)-LEN(F287)-LEN(F288)-LEN(F289)),$H$20+1)," ",""))))),"")</f>
        <v/>
      </c>
      <c r="G290" s="272" t="str">
        <f t="shared" si="59"/>
        <v xml:space="preserve"> ◄ 290</v>
      </c>
      <c r="H290" s="287"/>
      <c r="I290" s="287"/>
      <c r="J290" s="287"/>
      <c r="L290" s="157" t="str">
        <f t="shared" si="57"/>
        <v/>
      </c>
      <c r="M290" s="242" t="str">
        <f t="shared" si="58"/>
        <v/>
      </c>
      <c r="N290" s="242" t="str">
        <f t="shared" si="56"/>
        <v/>
      </c>
      <c r="O290" s="242" t="str">
        <f t="shared" si="56"/>
        <v/>
      </c>
      <c r="P290" s="242" t="str">
        <f t="shared" si="56"/>
        <v/>
      </c>
      <c r="Q290" s="242" t="s">
        <v>71</v>
      </c>
      <c r="R290" s="276"/>
      <c r="S290" s="277"/>
      <c r="T290" s="243"/>
      <c r="U290" s="244"/>
      <c r="V290" s="245" t="str">
        <f t="shared" si="60"/>
        <v/>
      </c>
      <c r="W290" s="246" t="str">
        <f t="shared" si="61"/>
        <v/>
      </c>
      <c r="X290" s="247" t="str">
        <f t="shared" si="62"/>
        <v/>
      </c>
      <c r="Y290" s="248">
        <f>IF(ISBLANK(#REF!),"",LEN(L290)-LEN(SUBSTITUTE(L290," ",""))+1)</f>
        <v>1</v>
      </c>
      <c r="Z290" s="249">
        <f t="shared" si="63"/>
        <v>0</v>
      </c>
      <c r="AA290" s="248">
        <f t="shared" si="64"/>
        <v>0</v>
      </c>
      <c r="AB290" s="248">
        <f t="shared" si="65"/>
        <v>0</v>
      </c>
      <c r="AC290" s="94"/>
      <c r="AE290" s="151">
        <v>1</v>
      </c>
    </row>
    <row r="291" spans="1:33">
      <c r="C291" s="241" t="str">
        <f>IF(AND(F291&lt;&gt;"", LEN(TRIM(F291))&gt;0), MAX(C$21:C290)+1, "")</f>
        <v/>
      </c>
      <c r="D291" s="241" t="str" cm="1">
        <f t="array" ref="D291">IFERROR(INDEX($F$22:F$291, MATCH(ROW()-MIN(ROW($F$22:F$291))+1, $C$22:C$291, 0)), "")</f>
        <v/>
      </c>
      <c r="E291" s="280" t="str">
        <f>IFERROR(SUBSTITUTE(SUBSTITUTE(SUBSTITUTE(E290,"  "," "),"  "," "),"  "," "),E290)</f>
        <v/>
      </c>
      <c r="F291" s="271" t="str">
        <f>IF(LEN(E291) &gt; LEN(F286) + LEN(F287) + LEN(F288)+ LEN(F289) + LEN(F290), RIGHT(E291, LEN(E291) - LEN(F286) - LEN(F287) - LEN(F288) - LEN(F289) - LEN(F290)), "")</f>
        <v/>
      </c>
      <c r="G291" s="272" t="str">
        <f t="shared" si="59"/>
        <v xml:space="preserve"> ◄ 291</v>
      </c>
      <c r="H291" s="287"/>
      <c r="I291" s="287"/>
      <c r="J291" s="287"/>
      <c r="L291" s="157" t="str">
        <f t="shared" si="57"/>
        <v/>
      </c>
      <c r="M291" s="242" t="str">
        <f t="shared" si="58"/>
        <v/>
      </c>
      <c r="N291" s="242" t="str">
        <f t="shared" si="56"/>
        <v/>
      </c>
      <c r="O291" s="242" t="str">
        <f t="shared" si="56"/>
        <v/>
      </c>
      <c r="P291" s="242" t="str">
        <f t="shared" si="56"/>
        <v/>
      </c>
      <c r="Q291" s="242" t="s">
        <v>71</v>
      </c>
      <c r="R291" s="276"/>
      <c r="S291" s="277"/>
      <c r="T291" s="243"/>
      <c r="U291" s="244"/>
      <c r="V291" s="245" t="str">
        <f t="shared" si="60"/>
        <v/>
      </c>
      <c r="W291" s="246" t="str">
        <f t="shared" si="61"/>
        <v/>
      </c>
      <c r="X291" s="247" t="str">
        <f t="shared" si="62"/>
        <v/>
      </c>
      <c r="Y291" s="248">
        <f>IF(ISBLANK(#REF!),"",LEN(L291)-LEN(SUBSTITUTE(L291," ",""))+1)</f>
        <v>1</v>
      </c>
      <c r="Z291" s="249">
        <f t="shared" si="63"/>
        <v>0</v>
      </c>
      <c r="AA291" s="248">
        <f t="shared" si="64"/>
        <v>0</v>
      </c>
      <c r="AB291" s="248">
        <f t="shared" si="65"/>
        <v>0</v>
      </c>
      <c r="AC291" s="94"/>
      <c r="AE291" s="158" t="s">
        <v>172</v>
      </c>
    </row>
    <row r="292" spans="1:33">
      <c r="A292" s="151">
        <v>1</v>
      </c>
      <c r="B292" s="151">
        <v>1</v>
      </c>
      <c r="C292" s="151">
        <v>1</v>
      </c>
      <c r="D292" s="151">
        <v>1</v>
      </c>
      <c r="E292" s="151">
        <v>1</v>
      </c>
      <c r="F292" s="151">
        <v>1</v>
      </c>
      <c r="G292" s="151">
        <v>1</v>
      </c>
      <c r="H292" s="151">
        <v>1</v>
      </c>
      <c r="I292" s="151">
        <v>1</v>
      </c>
      <c r="J292" s="151">
        <v>1</v>
      </c>
      <c r="K292" s="151">
        <v>1</v>
      </c>
      <c r="L292" s="151">
        <v>1</v>
      </c>
      <c r="M292" s="151">
        <v>1</v>
      </c>
      <c r="N292" s="151">
        <v>1</v>
      </c>
      <c r="O292" s="151">
        <v>1</v>
      </c>
      <c r="P292" s="151">
        <v>1</v>
      </c>
      <c r="Q292" s="151">
        <v>1</v>
      </c>
      <c r="R292" s="151">
        <v>1</v>
      </c>
      <c r="S292" s="151">
        <v>1</v>
      </c>
      <c r="T292" s="151">
        <v>1</v>
      </c>
      <c r="U292" s="151">
        <v>1</v>
      </c>
      <c r="V292" s="151">
        <v>1</v>
      </c>
      <c r="W292" s="151">
        <v>1</v>
      </c>
      <c r="X292" s="151">
        <v>1</v>
      </c>
      <c r="Y292" s="151">
        <v>1</v>
      </c>
      <c r="Z292" s="151">
        <v>1</v>
      </c>
      <c r="AA292" s="151">
        <v>1</v>
      </c>
      <c r="AB292" s="151">
        <v>1</v>
      </c>
      <c r="AC292" s="151">
        <v>1</v>
      </c>
      <c r="AD292" s="151">
        <v>1</v>
      </c>
      <c r="AE292" s="159" t="str">
        <f>ADDRESS(ROW(),COLUMN(),4)</f>
        <v>AE292</v>
      </c>
      <c r="AF292" s="160"/>
      <c r="AG292" s="161" t="str">
        <f>ADDRESS(ROW(),COLUMN(),4)</f>
        <v>AG292</v>
      </c>
    </row>
  </sheetData>
  <mergeCells count="21">
    <mergeCell ref="AA20:AA21"/>
    <mergeCell ref="AB20:AB21"/>
    <mergeCell ref="L10:L11"/>
    <mergeCell ref="E20:G21"/>
    <mergeCell ref="L20:L21"/>
    <mergeCell ref="R20:S20"/>
    <mergeCell ref="T20:U20"/>
    <mergeCell ref="V20:V21"/>
    <mergeCell ref="W20:W21"/>
    <mergeCell ref="M12:P12"/>
    <mergeCell ref="H13:H16"/>
    <mergeCell ref="R13:U15"/>
    <mergeCell ref="M14:P17"/>
    <mergeCell ref="R17:S18"/>
    <mergeCell ref="T17:T18"/>
    <mergeCell ref="U17:U18"/>
    <mergeCell ref="J10:J11"/>
    <mergeCell ref="J12:J13"/>
    <mergeCell ref="X20:X21"/>
    <mergeCell ref="Y20:Y21"/>
    <mergeCell ref="Z20:Z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des.tableaux.pourquoi.faire</vt:lpstr>
      <vt:lpstr>Nettoyer.un.texte.2005</vt:lpstr>
      <vt:lpstr>tableau.magique.15.11.2024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Joël Leboucher</dc:creator>
  <cp:lastModifiedBy>Joël Leboucher</cp:lastModifiedBy>
  <dcterms:created xsi:type="dcterms:W3CDTF">2024-10-25T15:38:18Z</dcterms:created>
  <dcterms:modified xsi:type="dcterms:W3CDTF">2024-11-15T12:41:04Z</dcterms:modified>
</cp:coreProperties>
</file>